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F:\Taurus Sports Cup\"/>
    </mc:Choice>
  </mc:AlternateContent>
  <bookViews>
    <workbookView xWindow="120" yWindow="135" windowWidth="15480" windowHeight="11640"/>
  </bookViews>
  <sheets>
    <sheet name="3.TaurusSports_Cup_2018" sheetId="1" r:id="rId1"/>
    <sheet name="Schiri-Zettel" sheetId="2" state="hidden" r:id="rId2"/>
  </sheets>
  <definedNames>
    <definedName name="_xlnm.Print_Area" localSheetId="0">'3.TaurusSports_Cup_2018'!$A$5:$BN$95</definedName>
    <definedName name="_xlnm.Print_Area" localSheetId="1">'Schiri-Zettel'!$A$1:$DP$60</definedName>
  </definedNames>
  <calcPr calcId="152511" iterate="1" iterateCount="8" concurrentCalc="0"/>
</workbook>
</file>

<file path=xl/calcChain.xml><?xml version="1.0" encoding="utf-8"?>
<calcChain xmlns="http://schemas.openxmlformats.org/spreadsheetml/2006/main">
  <c r="K60" i="1" l="1"/>
  <c r="K63" i="1"/>
  <c r="K66" i="1"/>
  <c r="CF60" i="1"/>
  <c r="K24" i="1"/>
  <c r="K26" i="1"/>
  <c r="K28" i="1"/>
  <c r="K30" i="1"/>
  <c r="K32" i="1"/>
  <c r="BS24" i="1"/>
  <c r="BS29" i="1"/>
  <c r="AW155" i="1"/>
  <c r="Q24" i="1"/>
  <c r="Q29" i="1"/>
  <c r="Q32" i="1"/>
  <c r="AM24" i="1"/>
  <c r="AM29" i="1"/>
  <c r="AM32" i="1"/>
  <c r="Q25" i="1"/>
  <c r="Q28" i="1"/>
  <c r="Q33" i="1"/>
  <c r="AM25" i="1"/>
  <c r="AM28" i="1"/>
  <c r="AM33" i="1"/>
  <c r="Q27" i="1"/>
  <c r="Q30" i="1"/>
  <c r="Q34" i="1"/>
  <c r="AM27" i="1"/>
  <c r="AM30" i="1"/>
  <c r="AM34" i="1"/>
  <c r="Q26" i="1"/>
  <c r="Q31" i="1"/>
  <c r="Q35" i="1"/>
  <c r="AM26" i="1"/>
  <c r="AM31" i="1"/>
  <c r="AM35" i="1"/>
  <c r="BT155" i="1"/>
  <c r="BO24" i="1"/>
  <c r="BQ29" i="1"/>
  <c r="BW155" i="1"/>
  <c r="CC155" i="1"/>
  <c r="CF155" i="1"/>
  <c r="BZ155" i="1"/>
  <c r="AQ155" i="1"/>
  <c r="BS32" i="1"/>
  <c r="AW156" i="1"/>
  <c r="BT156" i="1"/>
  <c r="BO32" i="1"/>
  <c r="BQ24" i="1"/>
  <c r="BW156" i="1"/>
  <c r="CC156" i="1"/>
  <c r="CF156" i="1"/>
  <c r="BZ156" i="1"/>
  <c r="AQ156" i="1"/>
  <c r="AW157" i="1"/>
  <c r="BT157" i="1"/>
  <c r="BQ32" i="1"/>
  <c r="BO29" i="1"/>
  <c r="BW157" i="1"/>
  <c r="CC157" i="1"/>
  <c r="CF157" i="1"/>
  <c r="BZ157" i="1"/>
  <c r="AQ157" i="1"/>
  <c r="CI156" i="1"/>
  <c r="CO156" i="1"/>
  <c r="H156" i="1"/>
  <c r="AW188" i="1"/>
  <c r="AL54" i="1"/>
  <c r="Q60" i="1"/>
  <c r="BS27" i="1"/>
  <c r="BS30" i="1"/>
  <c r="AW167" i="1"/>
  <c r="BT167" i="1"/>
  <c r="BO27" i="1"/>
  <c r="BQ30" i="1"/>
  <c r="BW167" i="1"/>
  <c r="CC167" i="1"/>
  <c r="CF167" i="1"/>
  <c r="BZ167" i="1"/>
  <c r="AQ167" i="1"/>
  <c r="BS34" i="1"/>
  <c r="AW168" i="1"/>
  <c r="BT168" i="1"/>
  <c r="BO34" i="1"/>
  <c r="BQ27" i="1"/>
  <c r="BW168" i="1"/>
  <c r="CC168" i="1"/>
  <c r="CF168" i="1"/>
  <c r="BZ168" i="1"/>
  <c r="AQ168" i="1"/>
  <c r="AW169" i="1"/>
  <c r="BT169" i="1"/>
  <c r="BQ34" i="1"/>
  <c r="BO30" i="1"/>
  <c r="BW169" i="1"/>
  <c r="CC169" i="1"/>
  <c r="CF169" i="1"/>
  <c r="BZ169" i="1"/>
  <c r="AQ169" i="1"/>
  <c r="CI167" i="1"/>
  <c r="CO167" i="1"/>
  <c r="D56" i="1"/>
  <c r="Q61" i="1"/>
  <c r="CI155" i="1"/>
  <c r="CO155" i="1"/>
  <c r="D54" i="1"/>
  <c r="Q62" i="1"/>
  <c r="CI168" i="1"/>
  <c r="CO168" i="1"/>
  <c r="AL56" i="1"/>
  <c r="Q63" i="1"/>
  <c r="CI157" i="1"/>
  <c r="CO157" i="1"/>
  <c r="BY54" i="1"/>
  <c r="Q64" i="1"/>
  <c r="CI169" i="1"/>
  <c r="CO169" i="1"/>
  <c r="BY56" i="1"/>
  <c r="Q65" i="1"/>
  <c r="Q66" i="1"/>
  <c r="BS25" i="1"/>
  <c r="BS28" i="1"/>
  <c r="AW161" i="1"/>
  <c r="BT161" i="1"/>
  <c r="BO25" i="1"/>
  <c r="BQ28" i="1"/>
  <c r="BW161" i="1"/>
  <c r="CC161" i="1"/>
  <c r="CF161" i="1"/>
  <c r="BZ161" i="1"/>
  <c r="AQ161" i="1"/>
  <c r="BS33" i="1"/>
  <c r="AW162" i="1"/>
  <c r="BT162" i="1"/>
  <c r="BO33" i="1"/>
  <c r="BQ25" i="1"/>
  <c r="BW162" i="1"/>
  <c r="CC162" i="1"/>
  <c r="CF162" i="1"/>
  <c r="BZ162" i="1"/>
  <c r="AQ162" i="1"/>
  <c r="AW163" i="1"/>
  <c r="BT163" i="1"/>
  <c r="BQ33" i="1"/>
  <c r="BO28" i="1"/>
  <c r="BW163" i="1"/>
  <c r="CC163" i="1"/>
  <c r="CF163" i="1"/>
  <c r="BZ163" i="1"/>
  <c r="AQ163" i="1"/>
  <c r="CI161" i="1"/>
  <c r="CO161" i="1"/>
  <c r="Q67" i="1"/>
  <c r="Q68" i="1"/>
  <c r="CI162" i="1"/>
  <c r="CO162" i="1"/>
  <c r="AL55" i="1"/>
  <c r="AM60" i="1"/>
  <c r="BT173" i="1"/>
  <c r="BW173" i="1"/>
  <c r="CC173" i="1"/>
  <c r="CF173" i="1"/>
  <c r="BZ173" i="1"/>
  <c r="AQ173" i="1"/>
  <c r="BS35" i="1"/>
  <c r="BT174" i="1"/>
  <c r="BO35" i="1"/>
  <c r="BW174" i="1"/>
  <c r="CC174" i="1"/>
  <c r="CF174" i="1"/>
  <c r="BZ174" i="1"/>
  <c r="AQ174" i="1"/>
  <c r="BT175" i="1"/>
  <c r="BQ35" i="1"/>
  <c r="BW175" i="1"/>
  <c r="CC175" i="1"/>
  <c r="CF175" i="1"/>
  <c r="BZ175" i="1"/>
  <c r="AQ175" i="1"/>
  <c r="CI173" i="1"/>
  <c r="CO173" i="1"/>
  <c r="D57" i="1"/>
  <c r="AM61" i="1"/>
  <c r="AM62" i="1"/>
  <c r="CI174" i="1"/>
  <c r="CO174" i="1"/>
  <c r="AL57" i="1"/>
  <c r="AM63" i="1"/>
  <c r="CI163" i="1"/>
  <c r="CO163" i="1"/>
  <c r="AM64" i="1"/>
  <c r="CI175" i="1"/>
  <c r="CO175" i="1"/>
  <c r="BY57" i="1"/>
  <c r="AM65" i="1"/>
  <c r="AM66" i="1"/>
  <c r="AM67" i="1"/>
  <c r="AM68" i="1"/>
  <c r="CL60" i="1"/>
  <c r="CL61" i="1"/>
  <c r="CL62" i="1"/>
  <c r="CL63" i="1"/>
  <c r="CL64" i="1"/>
  <c r="CL65" i="1"/>
  <c r="CL66" i="1"/>
  <c r="CL67" i="1"/>
  <c r="CL68" i="1"/>
  <c r="DH60" i="1"/>
  <c r="DH61" i="1"/>
  <c r="DH62" i="1"/>
  <c r="DH63" i="1"/>
  <c r="DH64" i="1"/>
  <c r="DH65" i="1"/>
  <c r="DH66" i="1"/>
  <c r="DH67" i="1"/>
  <c r="DH68" i="1"/>
  <c r="CC188" i="1"/>
  <c r="CF188" i="1"/>
  <c r="BZ188" i="1"/>
  <c r="EN66" i="1"/>
  <c r="BS60" i="1"/>
  <c r="BS66" i="1"/>
  <c r="BT188" i="1"/>
  <c r="EL66" i="1"/>
  <c r="BO60" i="1"/>
  <c r="BO66" i="1"/>
  <c r="BW188" i="1"/>
  <c r="AQ188" i="1"/>
  <c r="H162" i="1"/>
  <c r="AW189" i="1"/>
  <c r="CC189" i="1"/>
  <c r="CF189" i="1"/>
  <c r="BZ189" i="1"/>
  <c r="EN60" i="1"/>
  <c r="EN63" i="1"/>
  <c r="BT189" i="1"/>
  <c r="EJ60" i="1"/>
  <c r="EJ63" i="1"/>
  <c r="BQ60" i="1"/>
  <c r="BW189" i="1"/>
  <c r="AQ189" i="1"/>
  <c r="H168" i="1"/>
  <c r="AW190" i="1"/>
  <c r="CC190" i="1"/>
  <c r="CF190" i="1"/>
  <c r="BZ190" i="1"/>
  <c r="BS63" i="1"/>
  <c r="BT190" i="1"/>
  <c r="EL63" i="1"/>
  <c r="BO63" i="1"/>
  <c r="BQ66" i="1"/>
  <c r="BW190" i="1"/>
  <c r="AQ190" i="1"/>
  <c r="BS26" i="1"/>
  <c r="BS31" i="1"/>
  <c r="AW173" i="1"/>
  <c r="BO26" i="1"/>
  <c r="BQ31" i="1"/>
  <c r="AW174" i="1"/>
  <c r="BQ26" i="1"/>
  <c r="AW175" i="1"/>
  <c r="BO31" i="1"/>
  <c r="H174" i="1"/>
  <c r="AW191" i="1"/>
  <c r="CC191" i="1"/>
  <c r="CF191" i="1"/>
  <c r="BZ191" i="1"/>
  <c r="BT191" i="1"/>
  <c r="EJ66" i="1"/>
  <c r="EL60" i="1"/>
  <c r="BQ63" i="1"/>
  <c r="BW191" i="1"/>
  <c r="AQ191" i="1"/>
  <c r="CI191" i="1"/>
  <c r="CO191" i="1"/>
  <c r="H191" i="1"/>
  <c r="CX77" i="1"/>
  <c r="H157" i="1"/>
  <c r="AW195" i="1"/>
  <c r="CC195" i="1"/>
  <c r="CF195" i="1"/>
  <c r="BZ195" i="1"/>
  <c r="EN61" i="1"/>
  <c r="EN67" i="1"/>
  <c r="BS64" i="1"/>
  <c r="BT195" i="1"/>
  <c r="EJ61" i="1"/>
  <c r="EL67" i="1"/>
  <c r="BO64" i="1"/>
  <c r="BW195" i="1"/>
  <c r="AQ195" i="1"/>
  <c r="H163" i="1"/>
  <c r="AW196" i="1"/>
  <c r="CC196" i="1"/>
  <c r="CF196" i="1"/>
  <c r="BZ196" i="1"/>
  <c r="EN68" i="1"/>
  <c r="EN62" i="1"/>
  <c r="BS62" i="1"/>
  <c r="BT196" i="1"/>
  <c r="EJ68" i="1"/>
  <c r="EJ62" i="1"/>
  <c r="BQ64" i="1"/>
  <c r="BQ62" i="1"/>
  <c r="BW196" i="1"/>
  <c r="AQ196" i="1"/>
  <c r="H169" i="1"/>
  <c r="AW197" i="1"/>
  <c r="CC197" i="1"/>
  <c r="CF197" i="1"/>
  <c r="BZ197" i="1"/>
  <c r="BS65" i="1"/>
  <c r="BT197" i="1"/>
  <c r="EL68" i="1"/>
  <c r="EL61" i="1"/>
  <c r="BO65" i="1"/>
  <c r="BW197" i="1"/>
  <c r="AQ197" i="1"/>
  <c r="H175" i="1"/>
  <c r="AW198" i="1"/>
  <c r="CC198" i="1"/>
  <c r="CF198" i="1"/>
  <c r="BZ198" i="1"/>
  <c r="BT198" i="1"/>
  <c r="EJ67" i="1"/>
  <c r="EL62" i="1"/>
  <c r="BQ65" i="1"/>
  <c r="BW198" i="1"/>
  <c r="AQ198" i="1"/>
  <c r="CI198" i="1"/>
  <c r="CO198" i="1"/>
  <c r="H198" i="1"/>
  <c r="CX85" i="1"/>
  <c r="CI197" i="1"/>
  <c r="CO197" i="1"/>
  <c r="H197" i="1"/>
  <c r="CX83" i="1"/>
  <c r="CI196" i="1"/>
  <c r="CO196" i="1"/>
  <c r="H196" i="1"/>
  <c r="CX81" i="1"/>
  <c r="CI195" i="1"/>
  <c r="CO195" i="1"/>
  <c r="H195" i="1"/>
  <c r="CX79" i="1"/>
  <c r="H155" i="1"/>
  <c r="AW181" i="1"/>
  <c r="CC181" i="1"/>
  <c r="CF181" i="1"/>
  <c r="BZ181" i="1"/>
  <c r="EN65" i="1"/>
  <c r="BS68" i="1"/>
  <c r="BT181" i="1"/>
  <c r="EL65" i="1"/>
  <c r="BO62" i="1"/>
  <c r="BO68" i="1"/>
  <c r="BW181" i="1"/>
  <c r="AQ181" i="1"/>
  <c r="H161" i="1"/>
  <c r="AW182" i="1"/>
  <c r="CC182" i="1"/>
  <c r="CF182" i="1"/>
  <c r="BZ182" i="1"/>
  <c r="EN64" i="1"/>
  <c r="BS67" i="1"/>
  <c r="BT182" i="1"/>
  <c r="EJ64" i="1"/>
  <c r="BO67" i="1"/>
  <c r="BW182" i="1"/>
  <c r="AQ182" i="1"/>
  <c r="H167" i="1"/>
  <c r="AW183" i="1"/>
  <c r="CC183" i="1"/>
  <c r="CF183" i="1"/>
  <c r="BZ183" i="1"/>
  <c r="BS61" i="1"/>
  <c r="BT183" i="1"/>
  <c r="EL64" i="1"/>
  <c r="BO61" i="1"/>
  <c r="BQ68" i="1"/>
  <c r="BW183" i="1"/>
  <c r="AQ183" i="1"/>
  <c r="H173" i="1"/>
  <c r="AW184" i="1"/>
  <c r="CC184" i="1"/>
  <c r="CF184" i="1"/>
  <c r="BZ184" i="1"/>
  <c r="BT184" i="1"/>
  <c r="EJ65" i="1"/>
  <c r="BQ61" i="1"/>
  <c r="BQ67" i="1"/>
  <c r="BW184" i="1"/>
  <c r="AQ184" i="1"/>
  <c r="CI181" i="1"/>
  <c r="CO181" i="1"/>
  <c r="H181" i="1"/>
  <c r="CI190" i="1"/>
  <c r="CO190" i="1"/>
  <c r="H190" i="1"/>
  <c r="CX75" i="1"/>
  <c r="CI189" i="1"/>
  <c r="CO189" i="1"/>
  <c r="H189" i="1"/>
  <c r="BD85" i="1"/>
  <c r="CI188" i="1"/>
  <c r="CO188" i="1"/>
  <c r="H188" i="1"/>
  <c r="BD83" i="1"/>
  <c r="CI184" i="1"/>
  <c r="CO184" i="1"/>
  <c r="H184" i="1"/>
  <c r="BD81" i="1"/>
  <c r="CI183" i="1"/>
  <c r="CO183" i="1"/>
  <c r="H183" i="1"/>
  <c r="BD79" i="1"/>
  <c r="CI182" i="1"/>
  <c r="CO182" i="1"/>
  <c r="H182" i="1"/>
  <c r="BD77" i="1"/>
  <c r="BD75" i="1"/>
  <c r="AK196" i="1"/>
  <c r="AN196" i="1"/>
  <c r="AH196" i="1"/>
  <c r="AQ84" i="1"/>
  <c r="AK197" i="1"/>
  <c r="AN197" i="1"/>
  <c r="AH197" i="1"/>
  <c r="AQ85" i="1"/>
  <c r="AK198" i="1"/>
  <c r="AN198" i="1"/>
  <c r="AH198" i="1"/>
  <c r="AQ86" i="1"/>
  <c r="AN84" i="1"/>
  <c r="AN85" i="1"/>
  <c r="AN86" i="1"/>
  <c r="AB196" i="1"/>
  <c r="AD84" i="1"/>
  <c r="AE196" i="1"/>
  <c r="AG84" i="1"/>
  <c r="AJ84" i="1"/>
  <c r="AB197" i="1"/>
  <c r="AD85" i="1"/>
  <c r="AE197" i="1"/>
  <c r="AG85" i="1"/>
  <c r="AJ85" i="1"/>
  <c r="AB198" i="1"/>
  <c r="AD86" i="1"/>
  <c r="AE198" i="1"/>
  <c r="AG86" i="1"/>
  <c r="AJ86" i="1"/>
  <c r="E84" i="1"/>
  <c r="E85" i="1"/>
  <c r="E86" i="1"/>
  <c r="AK195" i="1"/>
  <c r="AN195" i="1"/>
  <c r="AH195" i="1"/>
  <c r="AQ83" i="1"/>
  <c r="AN83" i="1"/>
  <c r="AJ83" i="1"/>
  <c r="AE195" i="1"/>
  <c r="AG83" i="1"/>
  <c r="AB195" i="1"/>
  <c r="AD83" i="1"/>
  <c r="E83" i="1"/>
  <c r="AK189" i="1"/>
  <c r="AN189" i="1"/>
  <c r="AH189" i="1"/>
  <c r="AQ78" i="1"/>
  <c r="AK190" i="1"/>
  <c r="AN190" i="1"/>
  <c r="AH190" i="1"/>
  <c r="AQ79" i="1"/>
  <c r="AK191" i="1"/>
  <c r="AN191" i="1"/>
  <c r="AH191" i="1"/>
  <c r="AQ80" i="1"/>
  <c r="AN78" i="1"/>
  <c r="AN79" i="1"/>
  <c r="AN80" i="1"/>
  <c r="AB189" i="1"/>
  <c r="AD78" i="1"/>
  <c r="AE189" i="1"/>
  <c r="AG78" i="1"/>
  <c r="AJ78" i="1"/>
  <c r="AB190" i="1"/>
  <c r="AD79" i="1"/>
  <c r="AE190" i="1"/>
  <c r="AG79" i="1"/>
  <c r="AJ79" i="1"/>
  <c r="AB191" i="1"/>
  <c r="AD80" i="1"/>
  <c r="AE191" i="1"/>
  <c r="AG80" i="1"/>
  <c r="AJ80" i="1"/>
  <c r="E78" i="1"/>
  <c r="E79" i="1"/>
  <c r="E80" i="1"/>
  <c r="AK188" i="1"/>
  <c r="AN188" i="1"/>
  <c r="AH188" i="1"/>
  <c r="AQ77" i="1"/>
  <c r="AN77" i="1"/>
  <c r="AJ77" i="1"/>
  <c r="AE188" i="1"/>
  <c r="AG77" i="1"/>
  <c r="AB188" i="1"/>
  <c r="AD77" i="1"/>
  <c r="AK182" i="1"/>
  <c r="AN182" i="1"/>
  <c r="AH182" i="1"/>
  <c r="AQ72" i="1"/>
  <c r="AK183" i="1"/>
  <c r="AN183" i="1"/>
  <c r="AH183" i="1"/>
  <c r="AQ73" i="1"/>
  <c r="AK184" i="1"/>
  <c r="AN184" i="1"/>
  <c r="AH184" i="1"/>
  <c r="AQ74" i="1"/>
  <c r="AN72" i="1"/>
  <c r="AN73" i="1"/>
  <c r="AN74" i="1"/>
  <c r="AB182" i="1"/>
  <c r="AD72" i="1"/>
  <c r="AE182" i="1"/>
  <c r="AG72" i="1"/>
  <c r="AJ72" i="1"/>
  <c r="AB183" i="1"/>
  <c r="AD73" i="1"/>
  <c r="AE183" i="1"/>
  <c r="AG73" i="1"/>
  <c r="AJ73" i="1"/>
  <c r="AB184" i="1"/>
  <c r="AD74" i="1"/>
  <c r="AE184" i="1"/>
  <c r="AG74" i="1"/>
  <c r="AJ74" i="1"/>
  <c r="AK181" i="1"/>
  <c r="AN181" i="1"/>
  <c r="AH181" i="1"/>
  <c r="AQ71" i="1"/>
  <c r="AN71" i="1"/>
  <c r="AJ71" i="1"/>
  <c r="AE181" i="1"/>
  <c r="AG71" i="1"/>
  <c r="AB181" i="1"/>
  <c r="AD71" i="1"/>
  <c r="E77" i="1"/>
  <c r="E71" i="1"/>
  <c r="E72" i="1"/>
  <c r="E73" i="1"/>
  <c r="E74" i="1"/>
  <c r="DE194" i="1"/>
  <c r="DE187" i="1"/>
  <c r="DE180" i="1"/>
  <c r="CS36" i="1"/>
  <c r="AB199" i="1"/>
  <c r="AB192" i="1"/>
  <c r="AB185" i="1"/>
  <c r="AB173" i="1"/>
  <c r="AB174" i="1"/>
  <c r="AB175" i="1"/>
  <c r="AB176" i="1"/>
  <c r="AB167" i="1"/>
  <c r="AB168" i="1"/>
  <c r="AB169" i="1"/>
  <c r="AB170" i="1"/>
  <c r="AB161" i="1"/>
  <c r="AB162" i="1"/>
  <c r="AB163" i="1"/>
  <c r="AB164" i="1"/>
  <c r="AB155" i="1"/>
  <c r="AB156" i="1"/>
  <c r="AB157" i="1"/>
  <c r="AB158" i="1"/>
  <c r="AK174" i="1"/>
  <c r="AN174" i="1"/>
  <c r="AH174" i="1"/>
  <c r="EE37" i="1"/>
  <c r="AK175" i="1"/>
  <c r="AN175" i="1"/>
  <c r="AH175" i="1"/>
  <c r="EE38" i="1"/>
  <c r="EB37" i="1"/>
  <c r="EB38" i="1"/>
  <c r="DR37" i="1"/>
  <c r="AE174" i="1"/>
  <c r="DU37" i="1"/>
  <c r="DX37" i="1"/>
  <c r="DR38" i="1"/>
  <c r="AE175" i="1"/>
  <c r="DU38" i="1"/>
  <c r="DX38" i="1"/>
  <c r="CS37" i="1"/>
  <c r="CS38" i="1"/>
  <c r="AK173" i="1"/>
  <c r="AN173" i="1"/>
  <c r="AH173" i="1"/>
  <c r="EE36" i="1"/>
  <c r="EB36" i="1"/>
  <c r="DX36" i="1"/>
  <c r="AE173" i="1"/>
  <c r="DU36" i="1"/>
  <c r="DR36" i="1"/>
  <c r="AK162" i="1"/>
  <c r="AN162" i="1"/>
  <c r="AH162" i="1"/>
  <c r="EE27" i="1"/>
  <c r="AK163" i="1"/>
  <c r="AN163" i="1"/>
  <c r="AH163" i="1"/>
  <c r="EE28" i="1"/>
  <c r="EB27" i="1"/>
  <c r="EB28" i="1"/>
  <c r="DR27" i="1"/>
  <c r="AE162" i="1"/>
  <c r="DU27" i="1"/>
  <c r="DX27" i="1"/>
  <c r="DR28" i="1"/>
  <c r="AE163" i="1"/>
  <c r="DU28" i="1"/>
  <c r="DX28" i="1"/>
  <c r="CS27" i="1"/>
  <c r="CS28" i="1"/>
  <c r="AK161" i="1"/>
  <c r="AN161" i="1"/>
  <c r="AH161" i="1"/>
  <c r="EE26" i="1"/>
  <c r="EB26" i="1"/>
  <c r="DX26" i="1"/>
  <c r="AE161" i="1"/>
  <c r="DU26" i="1"/>
  <c r="DR26" i="1"/>
  <c r="CS26" i="1"/>
  <c r="AK168" i="1"/>
  <c r="AN168" i="1"/>
  <c r="AH168" i="1"/>
  <c r="EE32" i="1"/>
  <c r="AK169" i="1"/>
  <c r="AN169" i="1"/>
  <c r="AH169" i="1"/>
  <c r="EE33" i="1"/>
  <c r="EB32" i="1"/>
  <c r="EB33" i="1"/>
  <c r="DR32" i="1"/>
  <c r="AE168" i="1"/>
  <c r="DU32" i="1"/>
  <c r="DX32" i="1"/>
  <c r="DR33" i="1"/>
  <c r="AE169" i="1"/>
  <c r="DU33" i="1"/>
  <c r="DX33" i="1"/>
  <c r="CS32" i="1"/>
  <c r="CS33" i="1"/>
  <c r="AK167" i="1"/>
  <c r="AN167" i="1"/>
  <c r="AH167" i="1"/>
  <c r="EE31" i="1"/>
  <c r="EB31" i="1"/>
  <c r="DX31" i="1"/>
  <c r="AE167" i="1"/>
  <c r="DU31" i="1"/>
  <c r="DR31" i="1"/>
  <c r="CS31" i="1"/>
  <c r="DR21" i="1"/>
  <c r="CS21" i="1"/>
  <c r="FQ167" i="1"/>
  <c r="FQ168" i="1"/>
  <c r="FQ169" i="1"/>
  <c r="FR167" i="1"/>
  <c r="FR168" i="1"/>
  <c r="FR169" i="1"/>
  <c r="FR170" i="1"/>
  <c r="FS167" i="1"/>
  <c r="FU167" i="1"/>
  <c r="FV167" i="1"/>
  <c r="FW167" i="1"/>
  <c r="EU155" i="1"/>
  <c r="ET156" i="1"/>
  <c r="FC155" i="1"/>
  <c r="EV155" i="1"/>
  <c r="ET157" i="1"/>
  <c r="FD155" i="1"/>
  <c r="EW155" i="1"/>
  <c r="FE155" i="1"/>
  <c r="EX155" i="1"/>
  <c r="FF155" i="1"/>
  <c r="FL155" i="1"/>
  <c r="FM155" i="1"/>
  <c r="FN155" i="1"/>
  <c r="FO155" i="1"/>
  <c r="FQ155" i="1"/>
  <c r="FB156" i="1"/>
  <c r="EV156" i="1"/>
  <c r="EU157" i="1"/>
  <c r="FD156" i="1"/>
  <c r="EW156" i="1"/>
  <c r="FE156" i="1"/>
  <c r="EX156" i="1"/>
  <c r="FF156" i="1"/>
  <c r="FL156" i="1"/>
  <c r="FM156" i="1"/>
  <c r="FN156" i="1"/>
  <c r="FO156" i="1"/>
  <c r="FQ156" i="1"/>
  <c r="FB157" i="1"/>
  <c r="FC157" i="1"/>
  <c r="EW157" i="1"/>
  <c r="FE157" i="1"/>
  <c r="EX157" i="1"/>
  <c r="FF157" i="1"/>
  <c r="FL157" i="1"/>
  <c r="FM157" i="1"/>
  <c r="FN157" i="1"/>
  <c r="FO157" i="1"/>
  <c r="FQ157" i="1"/>
  <c r="FR155" i="1"/>
  <c r="FR156" i="1"/>
  <c r="FR157" i="1"/>
  <c r="FR158" i="1"/>
  <c r="GC167" i="1"/>
  <c r="GE167" i="1"/>
  <c r="FS168" i="1"/>
  <c r="FU168" i="1"/>
  <c r="FV168" i="1"/>
  <c r="FW168" i="1"/>
  <c r="GC168" i="1"/>
  <c r="GE168" i="1"/>
  <c r="GF167" i="1"/>
  <c r="GF169" i="1"/>
  <c r="GG167" i="1"/>
  <c r="GH167" i="1"/>
  <c r="GI167" i="1"/>
  <c r="GF170" i="1"/>
  <c r="GF168" i="1"/>
  <c r="GG170" i="1"/>
  <c r="GG169" i="1"/>
  <c r="GH170" i="1"/>
  <c r="GI170" i="1"/>
  <c r="GJ167" i="1"/>
  <c r="GG168" i="1"/>
  <c r="GH168" i="1"/>
  <c r="GH169" i="1"/>
  <c r="GI168" i="1"/>
  <c r="GJ168" i="1"/>
  <c r="GI169" i="1"/>
  <c r="GJ169" i="1"/>
  <c r="GJ170" i="1"/>
  <c r="GK199" i="1"/>
  <c r="GF199" i="1"/>
  <c r="FQ196" i="1"/>
  <c r="FR196" i="1"/>
  <c r="FS196" i="1"/>
  <c r="FQ198" i="1"/>
  <c r="FU196" i="1"/>
  <c r="FV196" i="1"/>
  <c r="FW196" i="1"/>
  <c r="GC196" i="1"/>
  <c r="GE196" i="1"/>
  <c r="FQ195" i="1"/>
  <c r="FR195" i="1"/>
  <c r="FS195" i="1"/>
  <c r="FU195" i="1"/>
  <c r="FV195" i="1"/>
  <c r="FW195" i="1"/>
  <c r="GC195" i="1"/>
  <c r="GE195" i="1"/>
  <c r="GF196" i="1"/>
  <c r="GG199" i="1"/>
  <c r="GF198" i="1"/>
  <c r="GF195" i="1"/>
  <c r="GG198" i="1"/>
  <c r="GH199" i="1"/>
  <c r="GI199" i="1"/>
  <c r="GG195" i="1"/>
  <c r="GH195" i="1"/>
  <c r="GI195" i="1"/>
  <c r="GJ199" i="1"/>
  <c r="FQ197" i="1"/>
  <c r="FR197" i="1"/>
  <c r="FR198" i="1"/>
  <c r="FR199" i="1"/>
  <c r="FS198" i="1"/>
  <c r="FU198" i="1"/>
  <c r="FV198" i="1"/>
  <c r="FW198" i="1"/>
  <c r="GC198" i="1"/>
  <c r="GE198" i="1"/>
  <c r="FS197" i="1"/>
  <c r="FU197" i="1"/>
  <c r="FV197" i="1"/>
  <c r="FW197" i="1"/>
  <c r="GC197" i="1"/>
  <c r="GE197" i="1"/>
  <c r="GL198" i="1"/>
  <c r="GM198" i="1"/>
  <c r="GK198" i="1"/>
  <c r="GN198" i="1"/>
  <c r="GH198" i="1"/>
  <c r="GG196" i="1"/>
  <c r="GH196" i="1"/>
  <c r="GI198" i="1"/>
  <c r="GJ198" i="1"/>
  <c r="ET198" i="1"/>
  <c r="EU198" i="1"/>
  <c r="EW198" i="1"/>
  <c r="EX198" i="1"/>
  <c r="FM198" i="1"/>
  <c r="FY166" i="1"/>
  <c r="GB198" i="1"/>
  <c r="EV195" i="1"/>
  <c r="EV196" i="1"/>
  <c r="FN198" i="1"/>
  <c r="FO198" i="1"/>
  <c r="FY154" i="1"/>
  <c r="GA198" i="1"/>
  <c r="FB198" i="1"/>
  <c r="FC198" i="1"/>
  <c r="FE198" i="1"/>
  <c r="FF198" i="1"/>
  <c r="FL198" i="1"/>
  <c r="FZ198" i="1"/>
  <c r="FK198" i="1"/>
  <c r="ES198" i="1"/>
  <c r="FJ198" i="1"/>
  <c r="FI198" i="1"/>
  <c r="FA198" i="1"/>
  <c r="GL197" i="1"/>
  <c r="GM197" i="1"/>
  <c r="GK197" i="1"/>
  <c r="GN197" i="1"/>
  <c r="GF197" i="1"/>
  <c r="GG197" i="1"/>
  <c r="GH197" i="1"/>
  <c r="GI197" i="1"/>
  <c r="GJ197" i="1"/>
  <c r="ET197" i="1"/>
  <c r="EU197" i="1"/>
  <c r="EW197" i="1"/>
  <c r="EX197" i="1"/>
  <c r="FM197" i="1"/>
  <c r="GB197" i="1"/>
  <c r="EV194" i="1"/>
  <c r="FN197" i="1"/>
  <c r="FO197" i="1"/>
  <c r="GA197" i="1"/>
  <c r="FB197" i="1"/>
  <c r="FC197" i="1"/>
  <c r="FE197" i="1"/>
  <c r="FF197" i="1"/>
  <c r="FL197" i="1"/>
  <c r="FZ197" i="1"/>
  <c r="FK197" i="1"/>
  <c r="ES197" i="1"/>
  <c r="FJ197" i="1"/>
  <c r="FI197" i="1"/>
  <c r="FA197" i="1"/>
  <c r="GL196" i="1"/>
  <c r="GM196" i="1"/>
  <c r="GK196" i="1"/>
  <c r="GN196" i="1"/>
  <c r="GI196" i="1"/>
  <c r="GJ196" i="1"/>
  <c r="ET196" i="1"/>
  <c r="EW196" i="1"/>
  <c r="EX196" i="1"/>
  <c r="FM196" i="1"/>
  <c r="GB196" i="1"/>
  <c r="EU195" i="1"/>
  <c r="FN196" i="1"/>
  <c r="FO196" i="1"/>
  <c r="GA196" i="1"/>
  <c r="FB196" i="1"/>
  <c r="FD196" i="1"/>
  <c r="FE196" i="1"/>
  <c r="FF196" i="1"/>
  <c r="FL196" i="1"/>
  <c r="FZ196" i="1"/>
  <c r="FK196" i="1"/>
  <c r="ES196" i="1"/>
  <c r="FJ196" i="1"/>
  <c r="FI196" i="1"/>
  <c r="FA196" i="1"/>
  <c r="GL195" i="1"/>
  <c r="GM195" i="1"/>
  <c r="GK195" i="1"/>
  <c r="GN195" i="1"/>
  <c r="GJ195" i="1"/>
  <c r="EW195" i="1"/>
  <c r="EX195" i="1"/>
  <c r="FM195" i="1"/>
  <c r="GB195" i="1"/>
  <c r="FN195" i="1"/>
  <c r="FO195" i="1"/>
  <c r="GA195" i="1"/>
  <c r="FC195" i="1"/>
  <c r="FD195" i="1"/>
  <c r="FE195" i="1"/>
  <c r="FF195" i="1"/>
  <c r="FL195" i="1"/>
  <c r="FZ195" i="1"/>
  <c r="FK195" i="1"/>
  <c r="ES195" i="1"/>
  <c r="FJ195" i="1"/>
  <c r="FI195" i="1"/>
  <c r="FA195" i="1"/>
  <c r="FY194" i="1"/>
  <c r="FF194" i="1"/>
  <c r="FE194" i="1"/>
  <c r="FD194" i="1"/>
  <c r="FC194" i="1"/>
  <c r="FB194" i="1"/>
  <c r="EX194" i="1"/>
  <c r="EW194" i="1"/>
  <c r="EU194" i="1"/>
  <c r="ET194" i="1"/>
  <c r="GK192" i="1"/>
  <c r="GF192" i="1"/>
  <c r="FQ189" i="1"/>
  <c r="FR189" i="1"/>
  <c r="FS189" i="1"/>
  <c r="FQ191" i="1"/>
  <c r="FU189" i="1"/>
  <c r="FV189" i="1"/>
  <c r="FW189" i="1"/>
  <c r="GC189" i="1"/>
  <c r="GE189" i="1"/>
  <c r="FQ188" i="1"/>
  <c r="FR188" i="1"/>
  <c r="FS188" i="1"/>
  <c r="FU188" i="1"/>
  <c r="FV188" i="1"/>
  <c r="FW188" i="1"/>
  <c r="GC188" i="1"/>
  <c r="GE188" i="1"/>
  <c r="GF189" i="1"/>
  <c r="GG192" i="1"/>
  <c r="GF191" i="1"/>
  <c r="GF188" i="1"/>
  <c r="GG191" i="1"/>
  <c r="GH192" i="1"/>
  <c r="GI192" i="1"/>
  <c r="GG188" i="1"/>
  <c r="GH188" i="1"/>
  <c r="GI188" i="1"/>
  <c r="GJ192" i="1"/>
  <c r="FQ190" i="1"/>
  <c r="FR190" i="1"/>
  <c r="FR191" i="1"/>
  <c r="FR192" i="1"/>
  <c r="FS191" i="1"/>
  <c r="FU191" i="1"/>
  <c r="FV191" i="1"/>
  <c r="FW191" i="1"/>
  <c r="GC191" i="1"/>
  <c r="GE191" i="1"/>
  <c r="FS190" i="1"/>
  <c r="FU190" i="1"/>
  <c r="FV190" i="1"/>
  <c r="FW190" i="1"/>
  <c r="GC190" i="1"/>
  <c r="GE190" i="1"/>
  <c r="GL191" i="1"/>
  <c r="GM191" i="1"/>
  <c r="GK191" i="1"/>
  <c r="GN191" i="1"/>
  <c r="GH191" i="1"/>
  <c r="GG189" i="1"/>
  <c r="GH189" i="1"/>
  <c r="GI191" i="1"/>
  <c r="GJ191" i="1"/>
  <c r="ET191" i="1"/>
  <c r="EU191" i="1"/>
  <c r="EW191" i="1"/>
  <c r="EX191" i="1"/>
  <c r="FM191" i="1"/>
  <c r="GB191" i="1"/>
  <c r="EV188" i="1"/>
  <c r="EV189" i="1"/>
  <c r="FN191" i="1"/>
  <c r="FO191" i="1"/>
  <c r="GA191" i="1"/>
  <c r="FB191" i="1"/>
  <c r="FC191" i="1"/>
  <c r="FE191" i="1"/>
  <c r="FF191" i="1"/>
  <c r="FL191" i="1"/>
  <c r="FZ191" i="1"/>
  <c r="FK191" i="1"/>
  <c r="ES191" i="1"/>
  <c r="FJ191" i="1"/>
  <c r="FI191" i="1"/>
  <c r="FA191" i="1"/>
  <c r="GL190" i="1"/>
  <c r="GM190" i="1"/>
  <c r="GK190" i="1"/>
  <c r="GN190" i="1"/>
  <c r="GF190" i="1"/>
  <c r="GG190" i="1"/>
  <c r="GH190" i="1"/>
  <c r="GI190" i="1"/>
  <c r="GJ190" i="1"/>
  <c r="ET190" i="1"/>
  <c r="EU190" i="1"/>
  <c r="EW190" i="1"/>
  <c r="EX190" i="1"/>
  <c r="FM190" i="1"/>
  <c r="GB190" i="1"/>
  <c r="EV187" i="1"/>
  <c r="FN190" i="1"/>
  <c r="FO190" i="1"/>
  <c r="GA190" i="1"/>
  <c r="FB190" i="1"/>
  <c r="FC190" i="1"/>
  <c r="FE190" i="1"/>
  <c r="FF190" i="1"/>
  <c r="FL190" i="1"/>
  <c r="FZ190" i="1"/>
  <c r="FK190" i="1"/>
  <c r="ES190" i="1"/>
  <c r="FJ190" i="1"/>
  <c r="FI190" i="1"/>
  <c r="FA190" i="1"/>
  <c r="GL189" i="1"/>
  <c r="GM189" i="1"/>
  <c r="GK189" i="1"/>
  <c r="GN189" i="1"/>
  <c r="GI189" i="1"/>
  <c r="GJ189" i="1"/>
  <c r="ET189" i="1"/>
  <c r="EW189" i="1"/>
  <c r="EX189" i="1"/>
  <c r="FM189" i="1"/>
  <c r="GB189" i="1"/>
  <c r="EU188" i="1"/>
  <c r="FN189" i="1"/>
  <c r="FO189" i="1"/>
  <c r="GA189" i="1"/>
  <c r="FB189" i="1"/>
  <c r="FD189" i="1"/>
  <c r="FE189" i="1"/>
  <c r="FF189" i="1"/>
  <c r="FL189" i="1"/>
  <c r="FZ189" i="1"/>
  <c r="FK189" i="1"/>
  <c r="ES189" i="1"/>
  <c r="FJ189" i="1"/>
  <c r="FI189" i="1"/>
  <c r="FA189" i="1"/>
  <c r="GL188" i="1"/>
  <c r="GM188" i="1"/>
  <c r="GK188" i="1"/>
  <c r="GN188" i="1"/>
  <c r="GJ188" i="1"/>
  <c r="EW188" i="1"/>
  <c r="EX188" i="1"/>
  <c r="FM188" i="1"/>
  <c r="GB188" i="1"/>
  <c r="FN188" i="1"/>
  <c r="FO188" i="1"/>
  <c r="GA188" i="1"/>
  <c r="FC188" i="1"/>
  <c r="FD188" i="1"/>
  <c r="FE188" i="1"/>
  <c r="FF188" i="1"/>
  <c r="FL188" i="1"/>
  <c r="FZ188" i="1"/>
  <c r="FK188" i="1"/>
  <c r="ES188" i="1"/>
  <c r="FJ188" i="1"/>
  <c r="FI188" i="1"/>
  <c r="FA188" i="1"/>
  <c r="FY187" i="1"/>
  <c r="FF187" i="1"/>
  <c r="FE187" i="1"/>
  <c r="FD187" i="1"/>
  <c r="FC187" i="1"/>
  <c r="FB187" i="1"/>
  <c r="EX187" i="1"/>
  <c r="EW187" i="1"/>
  <c r="EU187" i="1"/>
  <c r="ET187" i="1"/>
  <c r="FQ183" i="1"/>
  <c r="FR183" i="1"/>
  <c r="FS183" i="1"/>
  <c r="FU183" i="1"/>
  <c r="FV183" i="1"/>
  <c r="FW183" i="1"/>
  <c r="GC183" i="1"/>
  <c r="GE183" i="1"/>
  <c r="FQ181" i="1"/>
  <c r="FR181" i="1"/>
  <c r="FS181" i="1"/>
  <c r="FQ182" i="1"/>
  <c r="FQ184" i="1"/>
  <c r="FU181" i="1"/>
  <c r="FV181" i="1"/>
  <c r="FW181" i="1"/>
  <c r="GC181" i="1"/>
  <c r="GE181" i="1"/>
  <c r="FR182" i="1"/>
  <c r="FS182" i="1"/>
  <c r="FU182" i="1"/>
  <c r="FV182" i="1"/>
  <c r="FW182" i="1"/>
  <c r="GC182" i="1"/>
  <c r="GE182" i="1"/>
  <c r="GL183" i="1"/>
  <c r="GM183" i="1"/>
  <c r="GK183" i="1"/>
  <c r="GN183" i="1"/>
  <c r="GF183" i="1"/>
  <c r="GG183" i="1"/>
  <c r="GF184" i="1"/>
  <c r="GF181" i="1"/>
  <c r="GG184" i="1"/>
  <c r="GH183" i="1"/>
  <c r="GG181" i="1"/>
  <c r="GH181" i="1"/>
  <c r="GI183" i="1"/>
  <c r="GJ183" i="1"/>
  <c r="ET183" i="1"/>
  <c r="EU183" i="1"/>
  <c r="EW183" i="1"/>
  <c r="EX183" i="1"/>
  <c r="FM183" i="1"/>
  <c r="GB183" i="1"/>
  <c r="EV182" i="1"/>
  <c r="ES184" i="1"/>
  <c r="EV180" i="1"/>
  <c r="EV181" i="1"/>
  <c r="FN183" i="1"/>
  <c r="FO183" i="1"/>
  <c r="GA183" i="1"/>
  <c r="FB183" i="1"/>
  <c r="FC183" i="1"/>
  <c r="FE183" i="1"/>
  <c r="FF183" i="1"/>
  <c r="FL183" i="1"/>
  <c r="FZ183" i="1"/>
  <c r="FK183" i="1"/>
  <c r="ES183" i="1"/>
  <c r="FJ183" i="1"/>
  <c r="FI183" i="1"/>
  <c r="FA183" i="1"/>
  <c r="AE156" i="1"/>
  <c r="AK156" i="1"/>
  <c r="AN156" i="1"/>
  <c r="AH156" i="1"/>
  <c r="AE157" i="1"/>
  <c r="AK157" i="1"/>
  <c r="AN157" i="1"/>
  <c r="AH157" i="1"/>
  <c r="AN155" i="1"/>
  <c r="AK155" i="1"/>
  <c r="AH155" i="1"/>
  <c r="AE155" i="1"/>
  <c r="GK185" i="1"/>
  <c r="GF185" i="1"/>
  <c r="GF182" i="1"/>
  <c r="GG185" i="1"/>
  <c r="GH185" i="1"/>
  <c r="GI185" i="1"/>
  <c r="GI181" i="1"/>
  <c r="GJ185" i="1"/>
  <c r="FR184" i="1"/>
  <c r="FR185" i="1"/>
  <c r="FS184" i="1"/>
  <c r="FU184" i="1"/>
  <c r="FV184" i="1"/>
  <c r="FW184" i="1"/>
  <c r="GC184" i="1"/>
  <c r="GE184" i="1"/>
  <c r="GL184" i="1"/>
  <c r="GM184" i="1"/>
  <c r="GK184" i="1"/>
  <c r="GN184" i="1"/>
  <c r="GH184" i="1"/>
  <c r="GG182" i="1"/>
  <c r="GH182" i="1"/>
  <c r="GI184" i="1"/>
  <c r="GJ184" i="1"/>
  <c r="ET184" i="1"/>
  <c r="EU184" i="1"/>
  <c r="EW184" i="1"/>
  <c r="EX184" i="1"/>
  <c r="FM184" i="1"/>
  <c r="GB184" i="1"/>
  <c r="FN184" i="1"/>
  <c r="FO184" i="1"/>
  <c r="GA184" i="1"/>
  <c r="FB184" i="1"/>
  <c r="FC184" i="1"/>
  <c r="FE184" i="1"/>
  <c r="FF184" i="1"/>
  <c r="FL184" i="1"/>
  <c r="FZ184" i="1"/>
  <c r="FK184" i="1"/>
  <c r="FJ184" i="1"/>
  <c r="FI184" i="1"/>
  <c r="FA184" i="1"/>
  <c r="GL182" i="1"/>
  <c r="GM182" i="1"/>
  <c r="GK182" i="1"/>
  <c r="GN182" i="1"/>
  <c r="GI182" i="1"/>
  <c r="GJ182" i="1"/>
  <c r="ET182" i="1"/>
  <c r="EW182" i="1"/>
  <c r="EX182" i="1"/>
  <c r="FM182" i="1"/>
  <c r="GB182" i="1"/>
  <c r="EU181" i="1"/>
  <c r="FN182" i="1"/>
  <c r="FO182" i="1"/>
  <c r="GA182" i="1"/>
  <c r="FB182" i="1"/>
  <c r="FD182" i="1"/>
  <c r="FE182" i="1"/>
  <c r="FF182" i="1"/>
  <c r="FL182" i="1"/>
  <c r="FZ182" i="1"/>
  <c r="FK182" i="1"/>
  <c r="ES182" i="1"/>
  <c r="FJ182" i="1"/>
  <c r="FI182" i="1"/>
  <c r="FA182" i="1"/>
  <c r="GL181" i="1"/>
  <c r="GM181" i="1"/>
  <c r="GK181" i="1"/>
  <c r="GN181" i="1"/>
  <c r="GJ181" i="1"/>
  <c r="EW181" i="1"/>
  <c r="EX181" i="1"/>
  <c r="FM181" i="1"/>
  <c r="GB181" i="1"/>
  <c r="FN181" i="1"/>
  <c r="FO181" i="1"/>
  <c r="GA181" i="1"/>
  <c r="FC181" i="1"/>
  <c r="FD181" i="1"/>
  <c r="FE181" i="1"/>
  <c r="FF181" i="1"/>
  <c r="FL181" i="1"/>
  <c r="FZ181" i="1"/>
  <c r="FK181" i="1"/>
  <c r="ES181" i="1"/>
  <c r="FJ181" i="1"/>
  <c r="FI181" i="1"/>
  <c r="FA181" i="1"/>
  <c r="FY180" i="1"/>
  <c r="FF180" i="1"/>
  <c r="FE180" i="1"/>
  <c r="FD180" i="1"/>
  <c r="FC180" i="1"/>
  <c r="FB180" i="1"/>
  <c r="EX180" i="1"/>
  <c r="EW180" i="1"/>
  <c r="EU180" i="1"/>
  <c r="ET180" i="1"/>
  <c r="GK176" i="1"/>
  <c r="GF176" i="1"/>
  <c r="FQ174" i="1"/>
  <c r="FR174" i="1"/>
  <c r="FS174" i="1"/>
  <c r="FQ175" i="1"/>
  <c r="FU174" i="1"/>
  <c r="FV174" i="1"/>
  <c r="FW174" i="1"/>
  <c r="GC174" i="1"/>
  <c r="GE174" i="1"/>
  <c r="FQ173" i="1"/>
  <c r="FR173" i="1"/>
  <c r="FS173" i="1"/>
  <c r="FU173" i="1"/>
  <c r="FV173" i="1"/>
  <c r="FW173" i="1"/>
  <c r="GC173" i="1"/>
  <c r="GE173" i="1"/>
  <c r="GF174" i="1"/>
  <c r="GG176" i="1"/>
  <c r="GF175" i="1"/>
  <c r="GF173" i="1"/>
  <c r="GG175" i="1"/>
  <c r="GH176" i="1"/>
  <c r="GI176" i="1"/>
  <c r="GG173" i="1"/>
  <c r="GH173" i="1"/>
  <c r="GI173" i="1"/>
  <c r="GJ176" i="1"/>
  <c r="FR175" i="1"/>
  <c r="FR176" i="1"/>
  <c r="FS175" i="1"/>
  <c r="FU175" i="1"/>
  <c r="FV175" i="1"/>
  <c r="FW175" i="1"/>
  <c r="GC175" i="1"/>
  <c r="GE175" i="1"/>
  <c r="GL175" i="1"/>
  <c r="GM175" i="1"/>
  <c r="GK175" i="1"/>
  <c r="GN175" i="1"/>
  <c r="GH175" i="1"/>
  <c r="GG174" i="1"/>
  <c r="GH174" i="1"/>
  <c r="GI175" i="1"/>
  <c r="GJ175" i="1"/>
  <c r="ET175" i="1"/>
  <c r="EU175" i="1"/>
  <c r="EW175" i="1"/>
  <c r="EX175" i="1"/>
  <c r="FM175" i="1"/>
  <c r="GB175" i="1"/>
  <c r="EV173" i="1"/>
  <c r="EV174" i="1"/>
  <c r="FN175" i="1"/>
  <c r="FO175" i="1"/>
  <c r="GA175" i="1"/>
  <c r="FB175" i="1"/>
  <c r="FC175" i="1"/>
  <c r="FE175" i="1"/>
  <c r="FF175" i="1"/>
  <c r="FL175" i="1"/>
  <c r="FZ175" i="1"/>
  <c r="FK175" i="1"/>
  <c r="ES175" i="1"/>
  <c r="FJ175" i="1"/>
  <c r="FI175" i="1"/>
  <c r="FA175" i="1"/>
  <c r="GL174" i="1"/>
  <c r="GM174" i="1"/>
  <c r="GK174" i="1"/>
  <c r="GN174" i="1"/>
  <c r="GI174" i="1"/>
  <c r="GJ174" i="1"/>
  <c r="ET174" i="1"/>
  <c r="EW174" i="1"/>
  <c r="EX174" i="1"/>
  <c r="FM174" i="1"/>
  <c r="GB174" i="1"/>
  <c r="EU173" i="1"/>
  <c r="FN174" i="1"/>
  <c r="FO174" i="1"/>
  <c r="GA174" i="1"/>
  <c r="FB174" i="1"/>
  <c r="FD174" i="1"/>
  <c r="FE174" i="1"/>
  <c r="FF174" i="1"/>
  <c r="FL174" i="1"/>
  <c r="FZ174" i="1"/>
  <c r="FK174" i="1"/>
  <c r="ES174" i="1"/>
  <c r="FJ174" i="1"/>
  <c r="FI174" i="1"/>
  <c r="FA174" i="1"/>
  <c r="GL173" i="1"/>
  <c r="GM173" i="1"/>
  <c r="GK173" i="1"/>
  <c r="GN173" i="1"/>
  <c r="GJ173" i="1"/>
  <c r="EW173" i="1"/>
  <c r="EX173" i="1"/>
  <c r="FM173" i="1"/>
  <c r="GB173" i="1"/>
  <c r="FN173" i="1"/>
  <c r="FO173" i="1"/>
  <c r="GA173" i="1"/>
  <c r="FC173" i="1"/>
  <c r="FD173" i="1"/>
  <c r="FE173" i="1"/>
  <c r="FF173" i="1"/>
  <c r="FL173" i="1"/>
  <c r="FZ173" i="1"/>
  <c r="FK173" i="1"/>
  <c r="ES173" i="1"/>
  <c r="FJ173" i="1"/>
  <c r="FI173" i="1"/>
  <c r="FA173" i="1"/>
  <c r="FY172" i="1"/>
  <c r="FF172" i="1"/>
  <c r="FE172" i="1"/>
  <c r="FD172" i="1"/>
  <c r="FC172" i="1"/>
  <c r="FB172" i="1"/>
  <c r="EX172" i="1"/>
  <c r="EW172" i="1"/>
  <c r="EV172" i="1"/>
  <c r="EU172" i="1"/>
  <c r="ET172" i="1"/>
  <c r="FS155" i="1"/>
  <c r="FU155" i="1"/>
  <c r="FV155" i="1"/>
  <c r="FW155" i="1"/>
  <c r="GC155" i="1"/>
  <c r="GE155" i="1"/>
  <c r="FS156" i="1"/>
  <c r="FU156" i="1"/>
  <c r="FV156" i="1"/>
  <c r="FW156" i="1"/>
  <c r="GC156" i="1"/>
  <c r="GE156" i="1"/>
  <c r="GF155" i="1"/>
  <c r="GF157" i="1"/>
  <c r="GG155" i="1"/>
  <c r="GH155" i="1"/>
  <c r="GI155" i="1"/>
  <c r="ET163" i="1"/>
  <c r="EV161" i="1"/>
  <c r="FB163" i="1"/>
  <c r="EU163" i="1"/>
  <c r="EV162" i="1"/>
  <c r="FC163" i="1"/>
  <c r="EW163" i="1"/>
  <c r="FE163" i="1"/>
  <c r="EX163" i="1"/>
  <c r="FF163" i="1"/>
  <c r="FL163" i="1"/>
  <c r="FM163" i="1"/>
  <c r="FN163" i="1"/>
  <c r="FO163" i="1"/>
  <c r="FQ163" i="1"/>
  <c r="FR163" i="1"/>
  <c r="FS163" i="1"/>
  <c r="FU163" i="1"/>
  <c r="FV163" i="1"/>
  <c r="FW163" i="1"/>
  <c r="GC163" i="1"/>
  <c r="GE163" i="1"/>
  <c r="GF158" i="1"/>
  <c r="GF156" i="1"/>
  <c r="GG158" i="1"/>
  <c r="GG157" i="1"/>
  <c r="GH158" i="1"/>
  <c r="GI158" i="1"/>
  <c r="GJ155" i="1"/>
  <c r="GG156" i="1"/>
  <c r="GH156" i="1"/>
  <c r="GH157" i="1"/>
  <c r="GI156" i="1"/>
  <c r="GJ156" i="1"/>
  <c r="GI157" i="1"/>
  <c r="GJ157" i="1"/>
  <c r="GJ158" i="1"/>
  <c r="GK164" i="1"/>
  <c r="FS169" i="1"/>
  <c r="FU169" i="1"/>
  <c r="FV169" i="1"/>
  <c r="FW169" i="1"/>
  <c r="GC169" i="1"/>
  <c r="GE169" i="1"/>
  <c r="GF164" i="1"/>
  <c r="ET162" i="1"/>
  <c r="EU161" i="1"/>
  <c r="FB162" i="1"/>
  <c r="FD162" i="1"/>
  <c r="EW162" i="1"/>
  <c r="FE162" i="1"/>
  <c r="EX162" i="1"/>
  <c r="FF162" i="1"/>
  <c r="FL162" i="1"/>
  <c r="FM162" i="1"/>
  <c r="FN162" i="1"/>
  <c r="FO162" i="1"/>
  <c r="FQ162" i="1"/>
  <c r="FR162" i="1"/>
  <c r="FS162" i="1"/>
  <c r="FU162" i="1"/>
  <c r="FV162" i="1"/>
  <c r="FW162" i="1"/>
  <c r="GC162" i="1"/>
  <c r="GE162" i="1"/>
  <c r="FC161" i="1"/>
  <c r="FD161" i="1"/>
  <c r="EW161" i="1"/>
  <c r="FE161" i="1"/>
  <c r="EX161" i="1"/>
  <c r="FF161" i="1"/>
  <c r="FL161" i="1"/>
  <c r="FM161" i="1"/>
  <c r="FN161" i="1"/>
  <c r="FO161" i="1"/>
  <c r="FQ161" i="1"/>
  <c r="FR161" i="1"/>
  <c r="FS161" i="1"/>
  <c r="FU161" i="1"/>
  <c r="FV161" i="1"/>
  <c r="FW161" i="1"/>
  <c r="GC161" i="1"/>
  <c r="GE161" i="1"/>
  <c r="GF162" i="1"/>
  <c r="GG164" i="1"/>
  <c r="GF163" i="1"/>
  <c r="GF161" i="1"/>
  <c r="GG163" i="1"/>
  <c r="GH164" i="1"/>
  <c r="GI164" i="1"/>
  <c r="GG161" i="1"/>
  <c r="GH161" i="1"/>
  <c r="GI161" i="1"/>
  <c r="GJ164" i="1"/>
  <c r="FR164" i="1"/>
  <c r="GL163" i="1"/>
  <c r="GM163" i="1"/>
  <c r="GK163" i="1"/>
  <c r="GN163" i="1"/>
  <c r="GH163" i="1"/>
  <c r="GG162" i="1"/>
  <c r="GH162" i="1"/>
  <c r="GI163" i="1"/>
  <c r="GJ163" i="1"/>
  <c r="GB163" i="1"/>
  <c r="GA163" i="1"/>
  <c r="FZ163" i="1"/>
  <c r="FK163" i="1"/>
  <c r="ES163" i="1"/>
  <c r="FJ163" i="1"/>
  <c r="FI163" i="1"/>
  <c r="FA163" i="1"/>
  <c r="GL162" i="1"/>
  <c r="GM162" i="1"/>
  <c r="GK162" i="1"/>
  <c r="GN162" i="1"/>
  <c r="GI162" i="1"/>
  <c r="GJ162" i="1"/>
  <c r="GB162" i="1"/>
  <c r="GA162" i="1"/>
  <c r="FZ162" i="1"/>
  <c r="FK162" i="1"/>
  <c r="ES162" i="1"/>
  <c r="FJ162" i="1"/>
  <c r="FI162" i="1"/>
  <c r="FA162" i="1"/>
  <c r="GL161" i="1"/>
  <c r="GM161" i="1"/>
  <c r="GK161" i="1"/>
  <c r="GN161" i="1"/>
  <c r="GJ161" i="1"/>
  <c r="GB161" i="1"/>
  <c r="GA161" i="1"/>
  <c r="FZ161" i="1"/>
  <c r="FK161" i="1"/>
  <c r="ES161" i="1"/>
  <c r="FJ161" i="1"/>
  <c r="FI161" i="1"/>
  <c r="FA161" i="1"/>
  <c r="FY160" i="1"/>
  <c r="FF160" i="1"/>
  <c r="FE160" i="1"/>
  <c r="FD160" i="1"/>
  <c r="FC160" i="1"/>
  <c r="FB160" i="1"/>
  <c r="EX160" i="1"/>
  <c r="EW160" i="1"/>
  <c r="EV160" i="1"/>
  <c r="EU160" i="1"/>
  <c r="ET160" i="1"/>
  <c r="CF63" i="1"/>
  <c r="CF66" i="1"/>
  <c r="B82" i="1"/>
  <c r="B76" i="1"/>
  <c r="B70" i="1"/>
  <c r="CF68" i="1"/>
  <c r="CF67" i="1"/>
  <c r="CF65" i="1"/>
  <c r="CF64" i="1"/>
  <c r="CF62" i="1"/>
  <c r="CF61" i="1"/>
  <c r="K68" i="1"/>
  <c r="K67" i="1"/>
  <c r="K65" i="1"/>
  <c r="K64" i="1"/>
  <c r="K62" i="1"/>
  <c r="K61" i="1"/>
  <c r="CP35" i="1"/>
  <c r="CP25" i="1"/>
  <c r="K35" i="1"/>
  <c r="K34" i="1"/>
  <c r="K33" i="1"/>
  <c r="K31" i="1"/>
  <c r="K29" i="1"/>
  <c r="K27" i="1"/>
  <c r="ES168" i="1"/>
  <c r="ES169" i="1"/>
  <c r="ES167" i="1"/>
  <c r="ES156" i="1"/>
  <c r="ES157" i="1"/>
  <c r="ES155" i="1"/>
  <c r="FJ169" i="1"/>
  <c r="FJ168" i="1"/>
  <c r="FJ167" i="1"/>
  <c r="FJ156" i="1"/>
  <c r="FJ157" i="1"/>
  <c r="FJ155" i="1"/>
  <c r="EX169" i="1"/>
  <c r="EW169" i="1"/>
  <c r="EU169" i="1"/>
  <c r="ET169" i="1"/>
  <c r="EX168" i="1"/>
  <c r="EW168" i="1"/>
  <c r="EV168" i="1"/>
  <c r="ET168" i="1"/>
  <c r="EX167" i="1"/>
  <c r="EW167" i="1"/>
  <c r="EV167" i="1"/>
  <c r="FN169" i="1"/>
  <c r="EU167" i="1"/>
  <c r="FF166" i="1"/>
  <c r="FE166" i="1"/>
  <c r="FA169" i="1"/>
  <c r="FD166" i="1"/>
  <c r="FA168" i="1"/>
  <c r="FC166" i="1"/>
  <c r="FA167" i="1"/>
  <c r="FB166" i="1"/>
  <c r="EX166" i="1"/>
  <c r="EW166" i="1"/>
  <c r="EV166" i="1"/>
  <c r="EU166" i="1"/>
  <c r="ET166" i="1"/>
  <c r="FA156" i="1"/>
  <c r="FC154" i="1"/>
  <c r="FA157" i="1"/>
  <c r="FD154" i="1"/>
  <c r="FE154" i="1"/>
  <c r="FF154" i="1"/>
  <c r="FA155" i="1"/>
  <c r="FB154" i="1"/>
  <c r="FE169" i="1"/>
  <c r="FN167" i="1"/>
  <c r="FC167" i="1"/>
  <c r="FB168" i="1"/>
  <c r="FF169" i="1"/>
  <c r="FE168" i="1"/>
  <c r="FE167" i="1"/>
  <c r="FF168" i="1"/>
  <c r="FB169" i="1"/>
  <c r="FD167" i="1"/>
  <c r="FM169" i="1"/>
  <c r="FC169" i="1"/>
  <c r="FD168" i="1"/>
  <c r="FK169" i="1"/>
  <c r="FM167" i="1"/>
  <c r="FF167" i="1"/>
  <c r="FM168" i="1"/>
  <c r="FK168" i="1"/>
  <c r="FK157" i="1"/>
  <c r="FO169" i="1"/>
  <c r="FK156" i="1"/>
  <c r="FK167" i="1"/>
  <c r="FN168" i="1"/>
  <c r="FK155" i="1"/>
  <c r="EX154" i="1"/>
  <c r="EW154" i="1"/>
  <c r="EV154" i="1"/>
  <c r="EU154" i="1"/>
  <c r="ET154" i="1"/>
  <c r="FO167" i="1"/>
  <c r="FO168" i="1"/>
  <c r="FL167" i="1"/>
  <c r="FL168" i="1"/>
  <c r="FL169" i="1"/>
  <c r="CU57" i="2"/>
  <c r="DJ42" i="2"/>
  <c r="CU42" i="2"/>
  <c r="CN57" i="2"/>
  <c r="DC42" i="2"/>
  <c r="CN42" i="2"/>
  <c r="CY53" i="2"/>
  <c r="DN38" i="2"/>
  <c r="CY38" i="2"/>
  <c r="CR53" i="2"/>
  <c r="DG38" i="2"/>
  <c r="CR38" i="2"/>
  <c r="CP53" i="2"/>
  <c r="DE38" i="2"/>
  <c r="CP38" i="2"/>
  <c r="CO51" i="2"/>
  <c r="DD36" i="2"/>
  <c r="DJ27" i="2"/>
  <c r="DC27" i="2"/>
  <c r="DN23" i="2"/>
  <c r="DG23" i="2"/>
  <c r="DE23" i="2"/>
  <c r="CU27" i="2"/>
  <c r="CN27" i="2"/>
  <c r="CY23" i="2"/>
  <c r="CR23" i="2"/>
  <c r="CP23" i="2"/>
  <c r="DJ12" i="2"/>
  <c r="DC12" i="2"/>
  <c r="DN8" i="2"/>
  <c r="DG8" i="2"/>
  <c r="DE8" i="2"/>
  <c r="CP30" i="1"/>
  <c r="CP20" i="1"/>
  <c r="B4" i="2"/>
  <c r="B2" i="2"/>
  <c r="DC4" i="2"/>
  <c r="BJ49" i="2"/>
  <c r="AU4" i="2"/>
  <c r="Q19" i="2"/>
  <c r="DC19" i="2"/>
  <c r="BY49" i="2"/>
  <c r="AU19" i="2"/>
  <c r="Q34" i="2"/>
  <c r="DC49" i="2"/>
  <c r="AU49" i="2"/>
  <c r="B49" i="2"/>
  <c r="B34" i="2"/>
  <c r="B19" i="2"/>
  <c r="CN4" i="2"/>
  <c r="DC34" i="2"/>
  <c r="BY34" i="2"/>
  <c r="AU34" i="2"/>
  <c r="Q49" i="2"/>
  <c r="BJ34" i="2"/>
  <c r="AF49" i="2"/>
  <c r="AF34" i="2"/>
  <c r="AF19" i="2"/>
  <c r="AF4" i="2"/>
  <c r="CN49" i="2"/>
  <c r="BJ19" i="2"/>
  <c r="BY19" i="2"/>
  <c r="BY4" i="2"/>
  <c r="BJ4" i="2"/>
  <c r="CN34" i="2"/>
  <c r="CN19" i="2"/>
  <c r="K25" i="1"/>
  <c r="D8" i="2"/>
  <c r="CU12" i="2"/>
  <c r="CN12" i="2"/>
  <c r="DC47" i="2"/>
  <c r="DC32" i="2"/>
  <c r="CN47" i="2"/>
  <c r="CN32" i="2"/>
  <c r="BY47" i="2"/>
  <c r="BY32" i="2"/>
  <c r="BJ47" i="2"/>
  <c r="BJ32" i="2"/>
  <c r="AU47" i="2"/>
  <c r="AU32" i="2"/>
  <c r="AF47" i="2"/>
  <c r="AF32" i="2"/>
  <c r="Q32" i="2"/>
  <c r="Q47" i="2"/>
  <c r="B47" i="2"/>
  <c r="B32" i="2"/>
  <c r="B17" i="2"/>
  <c r="Q17" i="2"/>
  <c r="AF17" i="2"/>
  <c r="AU17" i="2"/>
  <c r="BJ17" i="2"/>
  <c r="BY17" i="2"/>
  <c r="CN17" i="2"/>
  <c r="DC17" i="2"/>
  <c r="DC2" i="2"/>
  <c r="CN2" i="2"/>
  <c r="BY2" i="2"/>
  <c r="BJ2" i="2"/>
  <c r="AU2" i="2"/>
  <c r="AF2" i="2"/>
  <c r="Q2" i="2"/>
  <c r="BF53" i="2"/>
  <c r="BB53" i="2"/>
  <c r="AW53" i="2"/>
  <c r="AQ53" i="2"/>
  <c r="AM53" i="2"/>
  <c r="AH53" i="2"/>
  <c r="AB53" i="2"/>
  <c r="X53" i="2"/>
  <c r="S53" i="2"/>
  <c r="M53" i="2"/>
  <c r="I53" i="2"/>
  <c r="D53" i="2"/>
  <c r="BF38" i="2"/>
  <c r="BB38" i="2"/>
  <c r="AW38" i="2"/>
  <c r="AQ38" i="2"/>
  <c r="AM38" i="2"/>
  <c r="AH38" i="2"/>
  <c r="AB38" i="2"/>
  <c r="X38" i="2"/>
  <c r="S38" i="2"/>
  <c r="M38" i="2"/>
  <c r="I38" i="2"/>
  <c r="D38" i="2"/>
  <c r="CJ23" i="2"/>
  <c r="CF23" i="2"/>
  <c r="CA23" i="2"/>
  <c r="BU23" i="2"/>
  <c r="BQ23" i="2"/>
  <c r="BL23" i="2"/>
  <c r="BF23" i="2"/>
  <c r="BB23" i="2"/>
  <c r="AW23" i="2"/>
  <c r="AQ23" i="2"/>
  <c r="AM23" i="2"/>
  <c r="AH23" i="2"/>
  <c r="AB23" i="2"/>
  <c r="X23" i="2"/>
  <c r="S23" i="2"/>
  <c r="M23" i="2"/>
  <c r="I23" i="2"/>
  <c r="D23" i="2"/>
  <c r="CY8" i="2"/>
  <c r="CR8" i="2"/>
  <c r="CP8" i="2"/>
  <c r="CJ8" i="2"/>
  <c r="CF8" i="2"/>
  <c r="CA8" i="2"/>
  <c r="BU8" i="2"/>
  <c r="BQ8" i="2"/>
  <c r="BL8" i="2"/>
  <c r="BF8" i="2"/>
  <c r="BB8" i="2"/>
  <c r="AW8" i="2"/>
  <c r="AQ8" i="2"/>
  <c r="AM8" i="2"/>
  <c r="AH8" i="2"/>
  <c r="AB8" i="2"/>
  <c r="X8" i="2"/>
  <c r="S8" i="2"/>
  <c r="M8" i="2"/>
  <c r="I8" i="2"/>
  <c r="DD51" i="2"/>
  <c r="BZ51" i="2"/>
  <c r="BK51" i="2"/>
  <c r="AV51" i="2"/>
  <c r="R51" i="2"/>
  <c r="C51" i="2"/>
  <c r="CO36" i="2"/>
  <c r="BZ36" i="2"/>
  <c r="BK36" i="2"/>
  <c r="AV36" i="2"/>
  <c r="R36" i="2"/>
  <c r="C36" i="2"/>
  <c r="DD21" i="2"/>
  <c r="BZ21" i="2"/>
  <c r="AV21" i="2"/>
  <c r="R21" i="2"/>
  <c r="C21" i="2"/>
  <c r="DD6" i="2"/>
  <c r="BZ6" i="2"/>
  <c r="AV6" i="2"/>
  <c r="R6" i="2"/>
  <c r="Q4" i="2"/>
  <c r="B55" i="2"/>
  <c r="AM25" i="2"/>
  <c r="AM10" i="2"/>
  <c r="BQ10" i="2"/>
  <c r="I25" i="2"/>
  <c r="X10" i="2"/>
  <c r="AM55" i="2"/>
  <c r="BY10" i="2"/>
  <c r="CF10" i="2"/>
  <c r="AU10" i="2"/>
  <c r="BQ25" i="2"/>
  <c r="Q10" i="2"/>
  <c r="AU40" i="2"/>
  <c r="X40" i="2"/>
  <c r="BJ25" i="2"/>
  <c r="B10" i="2"/>
  <c r="AF55" i="2"/>
  <c r="AF25" i="2"/>
  <c r="B40" i="2"/>
  <c r="B25" i="2"/>
  <c r="I55" i="2"/>
  <c r="I40" i="2"/>
  <c r="Q40" i="2"/>
  <c r="Q55" i="2"/>
  <c r="BB40" i="2"/>
  <c r="BB10" i="2"/>
  <c r="I10" i="2"/>
  <c r="AM40" i="2"/>
  <c r="BB25" i="2"/>
  <c r="AF40" i="2"/>
  <c r="AF10" i="2"/>
  <c r="BJ10" i="2"/>
  <c r="BY25" i="2"/>
  <c r="CF25" i="2"/>
  <c r="BB55" i="2"/>
  <c r="AU55" i="2"/>
  <c r="AU25" i="2"/>
  <c r="Q25" i="2"/>
  <c r="X55" i="2"/>
  <c r="X25" i="2"/>
  <c r="Y6" i="2"/>
  <c r="J6" i="2"/>
  <c r="GB155" i="1"/>
  <c r="GA155" i="1"/>
  <c r="FZ156" i="1"/>
  <c r="FZ155" i="1"/>
  <c r="GB156" i="1"/>
  <c r="GA156" i="1"/>
  <c r="GB157" i="1"/>
  <c r="GA157" i="1"/>
  <c r="FS157" i="1"/>
  <c r="FU157" i="1"/>
  <c r="FV157" i="1"/>
  <c r="CU40" i="2"/>
  <c r="DC25" i="2"/>
  <c r="CN40" i="2"/>
  <c r="FZ169" i="1"/>
  <c r="GB168" i="1"/>
  <c r="GB167" i="1"/>
  <c r="GB169" i="1"/>
  <c r="FZ168" i="1"/>
  <c r="FZ167" i="1"/>
  <c r="FZ157" i="1"/>
  <c r="GA168" i="1"/>
  <c r="GA167" i="1"/>
  <c r="GA169" i="1"/>
  <c r="FW157" i="1"/>
  <c r="DJ25" i="2"/>
  <c r="GC157" i="1"/>
  <c r="GE157" i="1"/>
  <c r="GL167" i="1"/>
  <c r="GM167" i="1"/>
  <c r="GL168" i="1"/>
  <c r="GM168" i="1"/>
  <c r="GL169" i="1"/>
  <c r="GM169" i="1"/>
  <c r="GL156" i="1"/>
  <c r="GM156" i="1"/>
  <c r="GL155" i="1"/>
  <c r="GM155" i="1"/>
  <c r="GL157" i="1"/>
  <c r="GM157" i="1"/>
  <c r="CU10" i="2"/>
  <c r="DJ10" i="2"/>
  <c r="CU25" i="2"/>
  <c r="GK168" i="1"/>
  <c r="GK167" i="1"/>
  <c r="FI167" i="1"/>
  <c r="GK169" i="1"/>
  <c r="GN169" i="1"/>
  <c r="GK170" i="1"/>
  <c r="FI168" i="1"/>
  <c r="GN168" i="1"/>
  <c r="GK157" i="1"/>
  <c r="GK155" i="1"/>
  <c r="GK156" i="1"/>
  <c r="GK158" i="1"/>
  <c r="GN167" i="1"/>
  <c r="FI169" i="1"/>
  <c r="FI156" i="1"/>
  <c r="GN156" i="1"/>
  <c r="GN155" i="1"/>
  <c r="FI155" i="1"/>
  <c r="GN157" i="1"/>
  <c r="FI157" i="1"/>
  <c r="EB22" i="1"/>
  <c r="DR22" i="1"/>
  <c r="DU22" i="1"/>
  <c r="CS22" i="1"/>
  <c r="EE22" i="1"/>
  <c r="DR23" i="1"/>
  <c r="EB23" i="1"/>
  <c r="DU23" i="1"/>
  <c r="DU21" i="1"/>
  <c r="DX21" i="1"/>
  <c r="DC10" i="2"/>
  <c r="DX22" i="1"/>
  <c r="CN10" i="2"/>
  <c r="CS23" i="1"/>
  <c r="CN25" i="2"/>
  <c r="EE21" i="1"/>
  <c r="EB21" i="1"/>
  <c r="EE23" i="1"/>
  <c r="DX23" i="1"/>
  <c r="AN6" i="2"/>
  <c r="BC6" i="2"/>
  <c r="BR6" i="2"/>
  <c r="CG6" i="2"/>
  <c r="CV6" i="2"/>
  <c r="DK6" i="2"/>
  <c r="J21" i="2"/>
  <c r="Y21" i="2"/>
  <c r="AN21" i="2"/>
  <c r="BC21" i="2"/>
  <c r="BR21" i="2"/>
  <c r="CG21" i="2"/>
  <c r="CV21" i="2"/>
  <c r="DK21" i="2"/>
  <c r="J36" i="2"/>
  <c r="Y36" i="2"/>
  <c r="AN36" i="2"/>
  <c r="BC36" i="2"/>
  <c r="CV36" i="2"/>
  <c r="DK36" i="2"/>
  <c r="J51" i="2"/>
  <c r="Y51" i="2"/>
  <c r="AN51" i="2"/>
  <c r="BC51" i="2"/>
  <c r="CV51" i="2"/>
</calcChain>
</file>

<file path=xl/comments1.xml><?xml version="1.0" encoding="utf-8"?>
<comments xmlns="http://schemas.openxmlformats.org/spreadsheetml/2006/main">
  <authors>
    <author>Volker Sommer</author>
  </authors>
  <commentList>
    <comment ref="BS23" authorId="0" shapeId="0">
      <text>
        <r>
          <rPr>
            <b/>
            <sz val="9"/>
            <color indexed="81"/>
            <rFont val="Tahoma"/>
            <family val="2"/>
          </rPr>
          <t>Volker Sommer:</t>
        </r>
        <r>
          <rPr>
            <sz val="9"/>
            <color indexed="81"/>
            <rFont val="Tahoma"/>
            <family val="2"/>
          </rPr>
          <t xml:space="preserve">
Match gespielt = 1
ansonsten 0</t>
        </r>
      </text>
    </comment>
    <comment ref="BS59" authorId="0" shapeId="0">
      <text>
        <r>
          <rPr>
            <b/>
            <sz val="9"/>
            <color indexed="81"/>
            <rFont val="Tahoma"/>
            <family val="2"/>
          </rPr>
          <t>Volker Sommer:</t>
        </r>
        <r>
          <rPr>
            <sz val="9"/>
            <color indexed="81"/>
            <rFont val="Tahoma"/>
            <family val="2"/>
          </rPr>
          <t xml:space="preserve">
Match gespielt = 1
ansonsten 0</t>
        </r>
      </text>
    </comment>
    <comment ref="EN59" authorId="0" shapeId="0">
      <text>
        <r>
          <rPr>
            <b/>
            <sz val="9"/>
            <color indexed="81"/>
            <rFont val="Tahoma"/>
            <family val="2"/>
          </rPr>
          <t>Volker Sommer:</t>
        </r>
        <r>
          <rPr>
            <sz val="9"/>
            <color indexed="81"/>
            <rFont val="Tahoma"/>
            <family val="2"/>
          </rPr>
          <t xml:space="preserve">
Match gespielt = 1
ansonsten 0</t>
        </r>
      </text>
    </comment>
  </commentList>
</comments>
</file>

<file path=xl/sharedStrings.xml><?xml version="1.0" encoding="utf-8"?>
<sst xmlns="http://schemas.openxmlformats.org/spreadsheetml/2006/main" count="1197" uniqueCount="91">
  <si>
    <t>Beginn:</t>
  </si>
  <si>
    <t>Uhr</t>
  </si>
  <si>
    <t>Spielzeit:</t>
  </si>
  <si>
    <t>1x</t>
  </si>
  <si>
    <t>min</t>
  </si>
  <si>
    <t>Pause:</t>
  </si>
  <si>
    <t>1.</t>
  </si>
  <si>
    <t>2.</t>
  </si>
  <si>
    <t>3.</t>
  </si>
  <si>
    <t>4.</t>
  </si>
  <si>
    <t>5.</t>
  </si>
  <si>
    <t>Gruppe A</t>
  </si>
  <si>
    <t>Gruppe B</t>
  </si>
  <si>
    <t>Nr.</t>
  </si>
  <si>
    <t>Grp.</t>
  </si>
  <si>
    <t>A</t>
  </si>
  <si>
    <t>Beginn</t>
  </si>
  <si>
    <t>Spielpaarung</t>
  </si>
  <si>
    <t>:</t>
  </si>
  <si>
    <t>-</t>
  </si>
  <si>
    <t>Ergebnis</t>
  </si>
  <si>
    <t>B</t>
  </si>
  <si>
    <t>Pkt.</t>
  </si>
  <si>
    <t>Tore</t>
  </si>
  <si>
    <t>Diff.</t>
  </si>
  <si>
    <t>Punkte</t>
  </si>
  <si>
    <t>x</t>
  </si>
  <si>
    <t>Vorrunde</t>
  </si>
  <si>
    <t>Finalrunde</t>
  </si>
  <si>
    <t>Spiel:</t>
  </si>
  <si>
    <t>Gruppe:</t>
  </si>
  <si>
    <t>Platz:</t>
  </si>
  <si>
    <t>6.</t>
  </si>
  <si>
    <t>7.</t>
  </si>
  <si>
    <t>8.</t>
  </si>
  <si>
    <t>9.</t>
  </si>
  <si>
    <t>10.</t>
  </si>
  <si>
    <t>Rang</t>
  </si>
  <si>
    <t>Team</t>
  </si>
  <si>
    <t>Pkt</t>
  </si>
  <si>
    <t>Diff</t>
  </si>
  <si>
    <t>Kennzahl</t>
  </si>
  <si>
    <t>sortiert</t>
  </si>
  <si>
    <t>Sp</t>
  </si>
  <si>
    <t>T+</t>
  </si>
  <si>
    <t>T-</t>
  </si>
  <si>
    <t>M</t>
  </si>
  <si>
    <t>Sp.</t>
  </si>
  <si>
    <t>S  C  H  L  U  S  S  R  A  N  G  L  I  S  T  E</t>
  </si>
  <si>
    <t>Pl.</t>
  </si>
  <si>
    <t>FC Kloten Da</t>
  </si>
  <si>
    <t>FC Phönix</t>
  </si>
  <si>
    <t>Foot Région Morges M13</t>
  </si>
  <si>
    <t>FC Bassersdorf </t>
  </si>
  <si>
    <t>FC Dietikon</t>
  </si>
  <si>
    <t>FC Oerlikon-Polizei</t>
  </si>
  <si>
    <t>TORE</t>
  </si>
  <si>
    <t>tie case</t>
  </si>
  <si>
    <t>Pkte</t>
  </si>
  <si>
    <t>PUNKTE</t>
  </si>
  <si>
    <t>Spiele</t>
  </si>
  <si>
    <t>Teams sortiert</t>
  </si>
  <si>
    <t>Gruppe C</t>
  </si>
  <si>
    <t>Gruppe D</t>
  </si>
  <si>
    <t>Fussballanlage Stighag, Sonntag 05. August 2018</t>
  </si>
  <si>
    <t>KR</t>
  </si>
  <si>
    <t>V  O  R  R  U  N  D  E  N  S  P  I  E  L  E</t>
  </si>
  <si>
    <t>E  N  D  R  U  N  D  E</t>
  </si>
  <si>
    <r>
      <rPr>
        <b/>
        <sz val="34"/>
        <color rgb="FFC00000"/>
        <rFont val="SerpentineDBol"/>
        <family val="2"/>
      </rPr>
      <t>FC Kloten</t>
    </r>
    <r>
      <rPr>
        <b/>
        <sz val="34"/>
        <rFont val="SerpentineDBol"/>
        <family val="2"/>
      </rPr>
      <t xml:space="preserve"> "3. Taurus Sports - Cup"</t>
    </r>
  </si>
  <si>
    <t>F</t>
  </si>
  <si>
    <t>E</t>
  </si>
  <si>
    <t>G</t>
  </si>
  <si>
    <t>Gruppe E - (Plätze 1 - 4)</t>
  </si>
  <si>
    <t>Gruppe F - (Plätze 5 - 8)</t>
  </si>
  <si>
    <t>Gruppe G - (Plätze 9 - 12)</t>
  </si>
  <si>
    <t>D</t>
  </si>
  <si>
    <t>C</t>
  </si>
  <si>
    <t>11.</t>
  </si>
  <si>
    <t>12.</t>
  </si>
  <si>
    <t>FC Niederweningen</t>
  </si>
  <si>
    <t>FC Kloten b</t>
  </si>
  <si>
    <t>FC Wiesendangen</t>
  </si>
  <si>
    <t>FC Bülach</t>
  </si>
  <si>
    <t>FC Neftenbach</t>
  </si>
  <si>
    <t>SV Würenlos</t>
  </si>
  <si>
    <t>SC Zollikon</t>
  </si>
  <si>
    <t>FC Kloten a</t>
  </si>
  <si>
    <t>FC Räterschen</t>
  </si>
  <si>
    <t>FC Rafzerfeld</t>
  </si>
  <si>
    <t>FC Embrach</t>
  </si>
  <si>
    <t>FC Bremgarten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</si>
</sst>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;[Red]\-0\ "/>
    <numFmt numFmtId="165" formatCode="0.00000"/>
  </numFmts>
  <fonts count="4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2"/>
      <color indexed="9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Verdana"/>
      <family val="2"/>
    </font>
    <font>
      <b/>
      <sz val="20"/>
      <name val="Verdana"/>
      <family val="2"/>
    </font>
    <font>
      <b/>
      <sz val="18"/>
      <name val="Verdana"/>
      <family val="2"/>
    </font>
    <font>
      <b/>
      <sz val="12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name val="Verdana"/>
      <family val="2"/>
    </font>
    <font>
      <sz val="10"/>
      <color indexed="55"/>
      <name val="Arial"/>
      <family val="2"/>
    </font>
    <font>
      <b/>
      <sz val="10"/>
      <color indexed="55"/>
      <name val="Arial"/>
      <family val="2"/>
    </font>
    <font>
      <sz val="10"/>
      <color indexed="10"/>
      <name val="Verdana"/>
      <family val="2"/>
    </font>
    <font>
      <sz val="8"/>
      <name val="Arial"/>
      <family val="2"/>
    </font>
    <font>
      <sz val="8"/>
      <name val="Verdana"/>
      <family val="2"/>
    </font>
    <font>
      <sz val="10"/>
      <color indexed="9"/>
      <name val="Verdana"/>
      <family val="2"/>
    </font>
    <font>
      <sz val="12"/>
      <name val="Verdana"/>
      <family val="2"/>
    </font>
    <font>
      <b/>
      <sz val="10"/>
      <color rgb="FFC00000"/>
      <name val="Verdana"/>
      <family val="2"/>
    </font>
    <font>
      <b/>
      <sz val="16"/>
      <name val="Verdana"/>
      <family val="2"/>
    </font>
    <font>
      <b/>
      <sz val="22"/>
      <name val="Verdana"/>
      <family val="2"/>
    </font>
    <font>
      <b/>
      <sz val="18"/>
      <name val="SerpentineDBol"/>
      <family val="2"/>
    </font>
    <font>
      <b/>
      <sz val="16"/>
      <name val="SerpentineDBol"/>
      <family val="2"/>
    </font>
    <font>
      <sz val="16"/>
      <name val="Verdana"/>
      <family val="2"/>
    </font>
    <font>
      <b/>
      <sz val="12"/>
      <color theme="0"/>
      <name val="Verdana"/>
      <family val="2"/>
    </font>
    <font>
      <sz val="10"/>
      <color rgb="FF027A37"/>
      <name val="Verdana"/>
      <family val="2"/>
    </font>
    <font>
      <b/>
      <sz val="12"/>
      <color rgb="FF027A37"/>
      <name val="Verdana"/>
      <family val="2"/>
    </font>
    <font>
      <sz val="10"/>
      <color rgb="FF027A37"/>
      <name val="Arial"/>
      <family val="2"/>
    </font>
    <font>
      <b/>
      <sz val="11"/>
      <name val="Verdana"/>
      <family val="2"/>
    </font>
    <font>
      <b/>
      <sz val="20"/>
      <name val="SerpentineDBol"/>
      <family val="2"/>
    </font>
    <font>
      <b/>
      <sz val="24"/>
      <name val="SerpentineDBol"/>
      <family val="2"/>
    </font>
    <font>
      <b/>
      <sz val="8"/>
      <name val="Tahoma"/>
      <family val="2"/>
    </font>
    <font>
      <sz val="8"/>
      <name val="Tahoma"/>
      <family val="2"/>
    </font>
    <font>
      <sz val="8"/>
      <color indexed="55"/>
      <name val="Tahoma"/>
      <family val="2"/>
    </font>
    <font>
      <sz val="28"/>
      <name val="SerpentineDBol"/>
      <family val="2"/>
    </font>
    <font>
      <b/>
      <sz val="34"/>
      <name val="SerpentineDBol"/>
      <family val="2"/>
    </font>
    <font>
      <b/>
      <sz val="34"/>
      <color rgb="FFC00000"/>
      <name val="SerpentineDBol"/>
      <family val="2"/>
    </font>
    <font>
      <sz val="10"/>
      <color theme="0" tint="-0.34998626667073579"/>
      <name val="Arial"/>
      <family val="2"/>
    </font>
    <font>
      <sz val="8"/>
      <color theme="0" tint="-0.3499862666707357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gradientFill degree="180">
        <stop position="0">
          <color rgb="FFFFCC00"/>
        </stop>
        <stop position="1">
          <color theme="1"/>
        </stop>
      </gradientFill>
    </fill>
    <fill>
      <gradientFill>
        <stop position="0">
          <color rgb="FFFFCC00"/>
        </stop>
        <stop position="1">
          <color theme="0"/>
        </stop>
      </gradientFill>
    </fill>
    <fill>
      <patternFill patternType="solid">
        <fgColor rgb="FFFFCC00"/>
        <bgColor indexed="64"/>
      </patternFill>
    </fill>
    <fill>
      <gradientFill>
        <stop position="0">
          <color rgb="FFFFCC00"/>
        </stop>
        <stop position="1">
          <color theme="1"/>
        </stop>
      </gradientFill>
    </fill>
    <fill>
      <gradientFill degree="135">
        <stop position="0">
          <color theme="1"/>
        </stop>
        <stop position="0.5">
          <color rgb="FFFFCC00"/>
        </stop>
        <stop position="1">
          <color theme="1"/>
        </stop>
      </gradientFill>
    </fill>
    <fill>
      <gradientFill degree="180">
        <stop position="0">
          <color rgb="FFFFCC00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</cellStyleXfs>
  <cellXfs count="326">
    <xf numFmtId="0" fontId="0" fillId="0" borderId="0" xfId="0"/>
    <xf numFmtId="0" fontId="4" fillId="0" borderId="0" xfId="4"/>
    <xf numFmtId="0" fontId="9" fillId="0" borderId="6" xfId="4" applyFont="1" applyBorder="1"/>
    <xf numFmtId="0" fontId="9" fillId="0" borderId="7" xfId="4" applyFont="1" applyBorder="1"/>
    <xf numFmtId="0" fontId="9" fillId="0" borderId="8" xfId="4" applyFont="1" applyBorder="1"/>
    <xf numFmtId="0" fontId="9" fillId="0" borderId="9" xfId="4" applyFont="1" applyBorder="1"/>
    <xf numFmtId="0" fontId="9" fillId="0" borderId="10" xfId="4" applyFont="1" applyBorder="1"/>
    <xf numFmtId="0" fontId="9" fillId="0" borderId="0" xfId="4" applyFont="1" applyBorder="1"/>
    <xf numFmtId="0" fontId="9" fillId="0" borderId="11" xfId="4" applyFont="1" applyBorder="1"/>
    <xf numFmtId="0" fontId="9" fillId="0" borderId="5" xfId="4" applyFont="1" applyBorder="1"/>
    <xf numFmtId="0" fontId="9" fillId="0" borderId="12" xfId="4" applyFont="1" applyBorder="1"/>
    <xf numFmtId="0" fontId="12" fillId="0" borderId="0" xfId="0" applyFont="1" applyFill="1" applyBorder="1" applyAlignment="1" applyProtection="1">
      <alignment horizontal="left"/>
      <protection hidden="1"/>
    </xf>
    <xf numFmtId="0" fontId="13" fillId="0" borderId="0" xfId="0" applyFont="1" applyFill="1" applyBorder="1" applyAlignment="1" applyProtection="1">
      <alignment horizontal="centerContinuous"/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6" fillId="0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Fill="1" applyBorder="1" applyProtection="1">
      <protection hidden="1"/>
    </xf>
    <xf numFmtId="0" fontId="7" fillId="0" borderId="0" xfId="0" applyFont="1" applyFill="1" applyBorder="1" applyProtection="1">
      <protection hidden="1"/>
    </xf>
    <xf numFmtId="0" fontId="7" fillId="0" borderId="0" xfId="0" applyFont="1" applyFill="1" applyProtection="1">
      <protection hidden="1"/>
    </xf>
    <xf numFmtId="0" fontId="17" fillId="0" borderId="1" xfId="0" applyFont="1" applyBorder="1" applyAlignment="1" applyProtection="1">
      <alignment horizontal="center"/>
      <protection hidden="1"/>
    </xf>
    <xf numFmtId="0" fontId="5" fillId="0" borderId="0" xfId="0" applyFont="1" applyFill="1" applyBorder="1" applyProtection="1">
      <protection hidden="1"/>
    </xf>
    <xf numFmtId="0" fontId="6" fillId="0" borderId="0" xfId="0" applyFont="1" applyProtection="1">
      <protection hidden="1"/>
    </xf>
    <xf numFmtId="0" fontId="11" fillId="0" borderId="0" xfId="0" applyFont="1" applyFill="1" applyBorder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0" fillId="0" borderId="3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25" fillId="0" borderId="0" xfId="0" applyFont="1" applyFill="1" applyBorder="1" applyAlignment="1" applyProtection="1">
      <alignment horizontal="center" vertical="center"/>
      <protection hidden="1"/>
    </xf>
    <xf numFmtId="0" fontId="26" fillId="0" borderId="0" xfId="0" applyFont="1" applyFill="1" applyBorder="1" applyAlignment="1" applyProtection="1">
      <alignment vertical="center"/>
      <protection hidden="1"/>
    </xf>
    <xf numFmtId="0" fontId="26" fillId="0" borderId="0" xfId="0" applyFont="1" applyFill="1" applyAlignment="1" applyProtection="1">
      <alignment vertical="center"/>
      <protection hidden="1"/>
    </xf>
    <xf numFmtId="0" fontId="9" fillId="0" borderId="0" xfId="0" applyFont="1" applyFill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7" fillId="0" borderId="2" xfId="0" applyFont="1" applyBorder="1" applyAlignment="1" applyProtection="1">
      <alignment horizontal="center" vertical="top"/>
      <protection hidden="1"/>
    </xf>
    <xf numFmtId="0" fontId="17" fillId="0" borderId="4" xfId="0" applyFont="1" applyBorder="1" applyAlignment="1" applyProtection="1">
      <alignment horizontal="center" vertical="top"/>
      <protection hidden="1"/>
    </xf>
    <xf numFmtId="0" fontId="17" fillId="0" borderId="3" xfId="0" applyFont="1" applyBorder="1" applyAlignment="1" applyProtection="1">
      <alignment horizontal="center" vertical="top"/>
      <protection hidden="1"/>
    </xf>
    <xf numFmtId="0" fontId="21" fillId="0" borderId="0" xfId="0" applyFont="1" applyFill="1" applyBorder="1" applyProtection="1">
      <protection hidden="1"/>
    </xf>
    <xf numFmtId="0" fontId="21" fillId="0" borderId="0" xfId="0" applyFont="1" applyFill="1" applyProtection="1">
      <protection hidden="1"/>
    </xf>
    <xf numFmtId="0" fontId="21" fillId="0" borderId="0" xfId="0" applyFont="1" applyFill="1" applyAlignment="1" applyProtection="1">
      <alignment horizontal="center"/>
      <protection hidden="1"/>
    </xf>
    <xf numFmtId="0" fontId="21" fillId="0" borderId="0" xfId="2" applyFont="1" applyProtection="1">
      <protection hidden="1"/>
    </xf>
    <xf numFmtId="0" fontId="21" fillId="0" borderId="0" xfId="3" applyFont="1" applyProtection="1">
      <protection hidden="1"/>
    </xf>
    <xf numFmtId="0" fontId="4" fillId="0" borderId="0" xfId="2" applyFont="1" applyFill="1" applyAlignment="1" applyProtection="1">
      <alignment horizontal="center" vertical="center"/>
      <protection hidden="1"/>
    </xf>
    <xf numFmtId="0" fontId="4" fillId="0" borderId="0" xfId="3" applyFont="1" applyFill="1" applyAlignment="1" applyProtection="1">
      <alignment vertical="center"/>
      <protection hidden="1"/>
    </xf>
    <xf numFmtId="0" fontId="33" fillId="0" borderId="10" xfId="4" applyFont="1" applyBorder="1"/>
    <xf numFmtId="0" fontId="33" fillId="0" borderId="9" xfId="4" applyFont="1" applyBorder="1"/>
    <xf numFmtId="0" fontId="35" fillId="0" borderId="9" xfId="4" applyFont="1" applyBorder="1"/>
    <xf numFmtId="0" fontId="35" fillId="0" borderId="10" xfId="4" applyFont="1" applyBorder="1"/>
    <xf numFmtId="0" fontId="37" fillId="0" borderId="0" xfId="4" applyFont="1"/>
    <xf numFmtId="0" fontId="21" fillId="0" borderId="0" xfId="0" applyFont="1" applyProtection="1">
      <protection hidden="1"/>
    </xf>
    <xf numFmtId="0" fontId="10" fillId="0" borderId="4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41" fillId="0" borderId="29" xfId="0" applyFont="1" applyFill="1" applyBorder="1" applyAlignment="1" applyProtection="1">
      <alignment horizontal="center"/>
      <protection hidden="1"/>
    </xf>
    <xf numFmtId="0" fontId="42" fillId="0" borderId="32" xfId="0" applyFont="1" applyFill="1" applyBorder="1" applyAlignment="1" applyProtection="1">
      <alignment horizontal="center"/>
      <protection hidden="1"/>
    </xf>
    <xf numFmtId="0" fontId="42" fillId="0" borderId="4" xfId="0" applyFont="1" applyFill="1" applyBorder="1" applyAlignment="1" applyProtection="1">
      <alignment horizontal="center"/>
      <protection hidden="1"/>
    </xf>
    <xf numFmtId="0" fontId="42" fillId="0" borderId="31" xfId="0" applyFont="1" applyFill="1" applyBorder="1" applyAlignment="1" applyProtection="1">
      <alignment horizontal="center"/>
      <protection hidden="1"/>
    </xf>
    <xf numFmtId="0" fontId="42" fillId="0" borderId="0" xfId="0" applyFont="1" applyFill="1" applyBorder="1" applyProtection="1">
      <protection hidden="1"/>
    </xf>
    <xf numFmtId="0" fontId="42" fillId="0" borderId="42" xfId="0" applyFont="1" applyFill="1" applyBorder="1" applyProtection="1">
      <protection hidden="1"/>
    </xf>
    <xf numFmtId="0" fontId="42" fillId="0" borderId="41" xfId="0" applyFont="1" applyFill="1" applyBorder="1" applyProtection="1">
      <protection hidden="1"/>
    </xf>
    <xf numFmtId="0" fontId="42" fillId="0" borderId="31" xfId="0" applyFont="1" applyFill="1" applyBorder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2" fillId="0" borderId="29" xfId="0" applyFont="1" applyFill="1" applyBorder="1" applyAlignment="1" applyProtection="1">
      <alignment horizontal="center"/>
      <protection hidden="1"/>
    </xf>
    <xf numFmtId="165" fontId="42" fillId="0" borderId="29" xfId="0" applyNumberFormat="1" applyFont="1" applyFill="1" applyBorder="1" applyProtection="1">
      <protection hidden="1"/>
    </xf>
    <xf numFmtId="0" fontId="42" fillId="0" borderId="29" xfId="0" applyFont="1" applyFill="1" applyBorder="1" applyAlignment="1" applyProtection="1">
      <protection hidden="1"/>
    </xf>
    <xf numFmtId="0" fontId="42" fillId="0" borderId="43" xfId="0" applyFont="1" applyFill="1" applyBorder="1" applyAlignment="1" applyProtection="1">
      <alignment horizontal="center" vertical="center"/>
      <protection hidden="1"/>
    </xf>
    <xf numFmtId="0" fontId="42" fillId="0" borderId="29" xfId="0" applyFont="1" applyFill="1" applyBorder="1" applyAlignment="1" applyProtection="1">
      <alignment horizontal="center" vertical="center"/>
      <protection hidden="1"/>
    </xf>
    <xf numFmtId="1" fontId="42" fillId="0" borderId="29" xfId="0" applyNumberFormat="1" applyFont="1" applyFill="1" applyBorder="1" applyAlignment="1" applyProtection="1">
      <alignment horizontal="center" vertical="center"/>
      <protection hidden="1"/>
    </xf>
    <xf numFmtId="1" fontId="42" fillId="0" borderId="43" xfId="0" applyNumberFormat="1" applyFont="1" applyFill="1" applyBorder="1" applyAlignment="1" applyProtection="1">
      <alignment horizontal="center" vertical="center"/>
      <protection hidden="1"/>
    </xf>
    <xf numFmtId="0" fontId="42" fillId="0" borderId="31" xfId="0" applyFont="1" applyFill="1" applyBorder="1" applyAlignment="1" applyProtection="1">
      <protection hidden="1"/>
    </xf>
    <xf numFmtId="164" fontId="42" fillId="0" borderId="29" xfId="0" applyNumberFormat="1" applyFont="1" applyFill="1" applyBorder="1" applyAlignment="1" applyProtection="1">
      <alignment horizontal="center"/>
      <protection hidden="1"/>
    </xf>
    <xf numFmtId="0" fontId="42" fillId="0" borderId="29" xfId="0" applyNumberFormat="1" applyFont="1" applyFill="1" applyBorder="1" applyAlignment="1" applyProtection="1">
      <alignment horizontal="center"/>
      <protection hidden="1"/>
    </xf>
    <xf numFmtId="1" fontId="42" fillId="0" borderId="29" xfId="0" applyNumberFormat="1" applyFont="1" applyFill="1" applyBorder="1" applyAlignment="1" applyProtection="1">
      <alignment horizontal="center"/>
      <protection hidden="1"/>
    </xf>
    <xf numFmtId="0" fontId="42" fillId="0" borderId="29" xfId="0" applyFont="1" applyFill="1" applyBorder="1" applyProtection="1">
      <protection hidden="1"/>
    </xf>
    <xf numFmtId="0" fontId="42" fillId="0" borderId="0" xfId="0" applyFont="1" applyFill="1" applyBorder="1" applyAlignment="1" applyProtection="1">
      <alignment horizontal="center" vertical="center"/>
      <protection hidden="1"/>
    </xf>
    <xf numFmtId="1" fontId="42" fillId="0" borderId="0" xfId="0" applyNumberFormat="1" applyFont="1" applyFill="1" applyBorder="1" applyAlignment="1" applyProtection="1">
      <alignment horizontal="center" vertical="center"/>
      <protection hidden="1"/>
    </xf>
    <xf numFmtId="0" fontId="10" fillId="0" borderId="2" xfId="0" applyFont="1" applyFill="1" applyBorder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vertical="center"/>
      <protection hidden="1"/>
    </xf>
    <xf numFmtId="0" fontId="42" fillId="0" borderId="0" xfId="0" applyFont="1" applyAlignment="1" applyProtection="1">
      <alignment horizontal="center" vertical="center"/>
      <protection hidden="1"/>
    </xf>
    <xf numFmtId="0" fontId="42" fillId="0" borderId="0" xfId="0" applyFont="1" applyProtection="1">
      <protection hidden="1"/>
    </xf>
    <xf numFmtId="0" fontId="42" fillId="0" borderId="0" xfId="0" applyFont="1" applyAlignment="1" applyProtection="1">
      <alignment horizontal="center"/>
      <protection hidden="1"/>
    </xf>
    <xf numFmtId="0" fontId="43" fillId="0" borderId="29" xfId="0" applyFont="1" applyFill="1" applyBorder="1" applyProtection="1">
      <protection hidden="1"/>
    </xf>
    <xf numFmtId="0" fontId="43" fillId="0" borderId="0" xfId="0" applyFont="1" applyFill="1" applyBorder="1" applyProtection="1">
      <protection hidden="1"/>
    </xf>
    <xf numFmtId="0" fontId="42" fillId="0" borderId="29" xfId="0" applyFont="1" applyBorder="1" applyProtection="1">
      <protection hidden="1"/>
    </xf>
    <xf numFmtId="0" fontId="41" fillId="11" borderId="29" xfId="0" applyFont="1" applyFill="1" applyBorder="1" applyAlignment="1" applyProtection="1">
      <alignment horizontal="center" vertical="center"/>
      <protection hidden="1"/>
    </xf>
    <xf numFmtId="0" fontId="42" fillId="0" borderId="29" xfId="0" applyFont="1" applyBorder="1" applyAlignment="1" applyProtection="1">
      <alignment horizontal="center"/>
      <protection hidden="1"/>
    </xf>
    <xf numFmtId="0" fontId="42" fillId="0" borderId="34" xfId="0" applyFont="1" applyBorder="1" applyAlignment="1" applyProtection="1">
      <alignment vertical="center"/>
      <protection hidden="1"/>
    </xf>
    <xf numFmtId="0" fontId="42" fillId="0" borderId="29" xfId="0" applyFont="1" applyFill="1" applyBorder="1" applyAlignment="1" applyProtection="1">
      <alignment textRotation="90"/>
      <protection hidden="1"/>
    </xf>
    <xf numFmtId="0" fontId="42" fillId="0" borderId="29" xfId="0" applyFont="1" applyFill="1" applyBorder="1" applyAlignment="1" applyProtection="1">
      <alignment horizontal="center" textRotation="90"/>
      <protection hidden="1"/>
    </xf>
    <xf numFmtId="0" fontId="42" fillId="0" borderId="0" xfId="0" applyFont="1" applyBorder="1" applyAlignment="1" applyProtection="1">
      <alignment vertical="center"/>
      <protection hidden="1"/>
    </xf>
    <xf numFmtId="0" fontId="42" fillId="0" borderId="0" xfId="0" applyFont="1" applyBorder="1" applyAlignment="1" applyProtection="1">
      <alignment horizontal="center"/>
      <protection hidden="1"/>
    </xf>
    <xf numFmtId="0" fontId="21" fillId="0" borderId="0" xfId="3" applyFont="1" applyFill="1" applyAlignment="1" applyProtection="1">
      <alignment vertical="center"/>
      <protection hidden="1"/>
    </xf>
    <xf numFmtId="0" fontId="21" fillId="0" borderId="0" xfId="2" applyFont="1" applyFill="1" applyAlignment="1" applyProtection="1">
      <alignment horizontal="center" vertical="center"/>
      <protection hidden="1"/>
    </xf>
    <xf numFmtId="0" fontId="27" fillId="0" borderId="0" xfId="0" applyFont="1" applyBorder="1" applyAlignment="1" applyProtection="1">
      <alignment horizontal="center"/>
      <protection hidden="1"/>
    </xf>
    <xf numFmtId="0" fontId="42" fillId="0" borderId="29" xfId="0" applyFont="1" applyFill="1" applyBorder="1" applyAlignment="1" applyProtection="1">
      <alignment horizontal="center" vertical="center" textRotation="90"/>
      <protection hidden="1"/>
    </xf>
    <xf numFmtId="0" fontId="0" fillId="0" borderId="0" xfId="0" applyFill="1" applyProtection="1"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0" fontId="27" fillId="0" borderId="0" xfId="0" applyFont="1" applyFill="1" applyBorder="1" applyAlignment="1" applyProtection="1">
      <alignment horizontal="left" vertical="center" shrinkToFit="1"/>
      <protection hidden="1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10" fillId="0" borderId="37" xfId="0" applyFont="1" applyFill="1" applyBorder="1" applyAlignment="1" applyProtection="1">
      <alignment horizontal="center" vertical="center"/>
      <protection hidden="1"/>
    </xf>
    <xf numFmtId="0" fontId="34" fillId="0" borderId="0" xfId="0" applyFont="1" applyFill="1" applyBorder="1" applyAlignment="1" applyProtection="1">
      <alignment horizontal="center"/>
      <protection hidden="1"/>
    </xf>
    <xf numFmtId="0" fontId="44" fillId="0" borderId="0" xfId="0" applyFont="1" applyFill="1" applyBorder="1" applyAlignment="1" applyProtection="1">
      <alignment horizontal="center"/>
      <protection hidden="1"/>
    </xf>
    <xf numFmtId="164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34" fillId="0" borderId="0" xfId="0" applyFont="1" applyFill="1" applyBorder="1" applyAlignment="1" applyProtection="1">
      <alignment horizontal="center" vertical="center"/>
      <protection hidden="1"/>
    </xf>
    <xf numFmtId="0" fontId="41" fillId="11" borderId="29" xfId="0" applyFont="1" applyFill="1" applyBorder="1" applyAlignment="1" applyProtection="1">
      <alignment vertical="center" textRotation="90" wrapText="1"/>
      <protection hidden="1"/>
    </xf>
    <xf numFmtId="0" fontId="27" fillId="0" borderId="0" xfId="0" applyFont="1" applyFill="1" applyBorder="1" applyAlignment="1" applyProtection="1">
      <alignment horizontal="left" shrinkToFit="1"/>
      <protection hidden="1"/>
    </xf>
    <xf numFmtId="164" fontId="27" fillId="0" borderId="16" xfId="0" applyNumberFormat="1" applyFont="1" applyBorder="1" applyAlignment="1" applyProtection="1">
      <alignment horizontal="center" vertical="center"/>
      <protection hidden="1"/>
    </xf>
    <xf numFmtId="164" fontId="27" fillId="0" borderId="2" xfId="0" applyNumberFormat="1" applyFont="1" applyBorder="1" applyAlignment="1" applyProtection="1">
      <alignment horizontal="center" vertical="center"/>
      <protection hidden="1"/>
    </xf>
    <xf numFmtId="164" fontId="27" fillId="0" borderId="13" xfId="0" applyNumberFormat="1" applyFont="1" applyBorder="1" applyAlignment="1" applyProtection="1">
      <alignment horizontal="center" vertical="center"/>
      <protection hidden="1"/>
    </xf>
    <xf numFmtId="164" fontId="27" fillId="0" borderId="27" xfId="0" applyNumberFormat="1" applyFont="1" applyBorder="1" applyAlignment="1" applyProtection="1">
      <alignment horizontal="center" vertical="center"/>
      <protection hidden="1"/>
    </xf>
    <xf numFmtId="164" fontId="27" fillId="0" borderId="4" xfId="0" applyNumberFormat="1" applyFont="1" applyBorder="1" applyAlignment="1" applyProtection="1">
      <alignment horizontal="center" vertical="center"/>
      <protection hidden="1"/>
    </xf>
    <xf numFmtId="164" fontId="27" fillId="0" borderId="39" xfId="0" applyNumberFormat="1" applyFont="1" applyBorder="1" applyAlignment="1" applyProtection="1">
      <alignment horizontal="center" vertical="center"/>
      <protection hidden="1"/>
    </xf>
    <xf numFmtId="164" fontId="27" fillId="0" borderId="14" xfId="0" applyNumberFormat="1" applyFont="1" applyBorder="1" applyAlignment="1" applyProtection="1">
      <alignment horizontal="center" vertical="center"/>
      <protection hidden="1"/>
    </xf>
    <xf numFmtId="164" fontId="27" fillId="0" borderId="3" xfId="0" applyNumberFormat="1" applyFont="1" applyBorder="1" applyAlignment="1" applyProtection="1">
      <alignment horizontal="center" vertical="center"/>
      <protection hidden="1"/>
    </xf>
    <xf numFmtId="164" fontId="27" fillId="0" borderId="15" xfId="0" applyNumberFormat="1" applyFont="1" applyBorder="1" applyAlignment="1" applyProtection="1">
      <alignment horizontal="center" vertical="center"/>
      <protection hidden="1"/>
    </xf>
    <xf numFmtId="0" fontId="17" fillId="10" borderId="35" xfId="0" applyFont="1" applyFill="1" applyBorder="1" applyAlignment="1" applyProtection="1">
      <alignment horizontal="center" vertical="center"/>
      <protection hidden="1"/>
    </xf>
    <xf numFmtId="0" fontId="17" fillId="10" borderId="18" xfId="0" applyFont="1" applyFill="1" applyBorder="1" applyAlignment="1" applyProtection="1">
      <alignment horizontal="center" vertical="center"/>
      <protection hidden="1"/>
    </xf>
    <xf numFmtId="0" fontId="17" fillId="10" borderId="17" xfId="0" applyFont="1" applyFill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47" fillId="0" borderId="0" xfId="0" applyFont="1" applyAlignment="1" applyProtection="1">
      <alignment horizontal="center"/>
      <protection hidden="1"/>
    </xf>
    <xf numFmtId="0" fontId="48" fillId="0" borderId="0" xfId="0" applyFont="1" applyAlignment="1" applyProtection="1">
      <alignment horizontal="center" textRotation="90"/>
      <protection hidden="1"/>
    </xf>
    <xf numFmtId="49" fontId="14" fillId="0" borderId="27" xfId="0" applyNumberFormat="1" applyFont="1" applyFill="1" applyBorder="1" applyAlignment="1" applyProtection="1">
      <alignment horizontal="center" vertical="center"/>
      <protection hidden="1"/>
    </xf>
    <xf numFmtId="49" fontId="14" fillId="0" borderId="4" xfId="0" applyNumberFormat="1" applyFont="1" applyFill="1" applyBorder="1" applyAlignment="1" applyProtection="1">
      <alignment horizontal="center" vertical="center"/>
      <protection hidden="1"/>
    </xf>
    <xf numFmtId="49" fontId="14" fillId="0" borderId="14" xfId="0" applyNumberFormat="1" applyFont="1" applyFill="1" applyBorder="1" applyAlignment="1" applyProtection="1">
      <alignment horizontal="center" vertical="center"/>
      <protection hidden="1"/>
    </xf>
    <xf numFmtId="49" fontId="14" fillId="0" borderId="3" xfId="0" applyNumberFormat="1" applyFont="1" applyFill="1" applyBorder="1" applyAlignment="1" applyProtection="1">
      <alignment horizontal="center" vertical="center"/>
      <protection hidden="1"/>
    </xf>
    <xf numFmtId="0" fontId="40" fillId="8" borderId="6" xfId="0" applyFont="1" applyFill="1" applyBorder="1" applyAlignment="1" applyProtection="1">
      <alignment horizontal="center" vertical="center"/>
      <protection hidden="1"/>
    </xf>
    <xf numFmtId="0" fontId="40" fillId="8" borderId="7" xfId="0" applyFont="1" applyFill="1" applyBorder="1" applyAlignment="1" applyProtection="1">
      <alignment horizontal="center" vertical="center"/>
      <protection hidden="1"/>
    </xf>
    <xf numFmtId="0" fontId="40" fillId="8" borderId="8" xfId="0" applyFont="1" applyFill="1" applyBorder="1" applyAlignment="1" applyProtection="1">
      <alignment horizontal="center" vertical="center"/>
      <protection hidden="1"/>
    </xf>
    <xf numFmtId="0" fontId="40" fillId="8" borderId="11" xfId="0" applyFont="1" applyFill="1" applyBorder="1" applyAlignment="1" applyProtection="1">
      <alignment horizontal="center" vertical="center"/>
      <protection hidden="1"/>
    </xf>
    <xf numFmtId="0" fontId="40" fillId="8" borderId="5" xfId="0" applyFont="1" applyFill="1" applyBorder="1" applyAlignment="1" applyProtection="1">
      <alignment horizontal="center" vertical="center"/>
      <protection hidden="1"/>
    </xf>
    <xf numFmtId="0" fontId="40" fillId="8" borderId="12" xfId="0" applyFont="1" applyFill="1" applyBorder="1" applyAlignment="1" applyProtection="1">
      <alignment horizontal="center" vertical="center"/>
      <protection hidden="1"/>
    </xf>
    <xf numFmtId="0" fontId="30" fillId="0" borderId="2" xfId="0" applyFont="1" applyFill="1" applyBorder="1" applyAlignment="1" applyProtection="1">
      <alignment vertical="center"/>
      <protection locked="0" hidden="1"/>
    </xf>
    <xf numFmtId="0" fontId="30" fillId="0" borderId="13" xfId="0" applyFont="1" applyFill="1" applyBorder="1" applyAlignment="1" applyProtection="1">
      <alignment vertical="center"/>
      <protection locked="0" hidden="1"/>
    </xf>
    <xf numFmtId="0" fontId="30" fillId="0" borderId="4" xfId="0" applyFont="1" applyFill="1" applyBorder="1" applyAlignment="1" applyProtection="1">
      <alignment vertical="center"/>
      <protection locked="0" hidden="1"/>
    </xf>
    <xf numFmtId="0" fontId="30" fillId="0" borderId="39" xfId="0" applyFont="1" applyFill="1" applyBorder="1" applyAlignment="1" applyProtection="1">
      <alignment vertical="center"/>
      <protection locked="0" hidden="1"/>
    </xf>
    <xf numFmtId="0" fontId="15" fillId="0" borderId="4" xfId="0" applyFont="1" applyFill="1" applyBorder="1" applyAlignment="1" applyProtection="1">
      <alignment vertical="center"/>
      <protection locked="0" hidden="1"/>
    </xf>
    <xf numFmtId="0" fontId="15" fillId="0" borderId="39" xfId="0" applyFont="1" applyFill="1" applyBorder="1" applyAlignment="1" applyProtection="1">
      <alignment vertical="center"/>
      <protection locked="0" hidden="1"/>
    </xf>
    <xf numFmtId="0" fontId="16" fillId="0" borderId="4" xfId="0" applyFont="1" applyFill="1" applyBorder="1" applyAlignment="1" applyProtection="1">
      <alignment vertical="center"/>
      <protection locked="0" hidden="1"/>
    </xf>
    <xf numFmtId="0" fontId="16" fillId="0" borderId="39" xfId="0" applyFont="1" applyFill="1" applyBorder="1" applyAlignment="1" applyProtection="1">
      <alignment vertical="center"/>
      <protection locked="0" hidden="1"/>
    </xf>
    <xf numFmtId="0" fontId="29" fillId="0" borderId="4" xfId="0" applyFont="1" applyFill="1" applyBorder="1" applyAlignment="1" applyProtection="1">
      <alignment vertical="center"/>
      <protection locked="0" hidden="1"/>
    </xf>
    <xf numFmtId="0" fontId="29" fillId="0" borderId="39" xfId="0" applyFont="1" applyFill="1" applyBorder="1" applyAlignment="1" applyProtection="1">
      <alignment vertical="center"/>
      <protection locked="0" hidden="1"/>
    </xf>
    <xf numFmtId="0" fontId="14" fillId="0" borderId="4" xfId="0" applyFont="1" applyFill="1" applyBorder="1" applyAlignment="1" applyProtection="1">
      <alignment vertical="center"/>
      <protection locked="0" hidden="1"/>
    </xf>
    <xf numFmtId="0" fontId="14" fillId="0" borderId="39" xfId="0" applyFont="1" applyFill="1" applyBorder="1" applyAlignment="1" applyProtection="1">
      <alignment vertical="center"/>
      <protection locked="0" hidden="1"/>
    </xf>
    <xf numFmtId="0" fontId="14" fillId="0" borderId="3" xfId="0" applyFont="1" applyFill="1" applyBorder="1" applyAlignment="1" applyProtection="1">
      <alignment vertical="center"/>
      <protection locked="0" hidden="1"/>
    </xf>
    <xf numFmtId="0" fontId="14" fillId="0" borderId="15" xfId="0" applyFont="1" applyFill="1" applyBorder="1" applyAlignment="1" applyProtection="1">
      <alignment vertical="center"/>
      <protection locked="0" hidden="1"/>
    </xf>
    <xf numFmtId="0" fontId="14" fillId="0" borderId="2" xfId="0" applyFont="1" applyFill="1" applyBorder="1" applyAlignment="1" applyProtection="1">
      <alignment vertical="center"/>
      <protection locked="0" hidden="1"/>
    </xf>
    <xf numFmtId="0" fontId="14" fillId="0" borderId="13" xfId="0" applyFont="1" applyFill="1" applyBorder="1" applyAlignment="1" applyProtection="1">
      <alignment vertical="center"/>
      <protection locked="0" hidden="1"/>
    </xf>
    <xf numFmtId="0" fontId="27" fillId="0" borderId="2" xfId="0" applyFont="1" applyBorder="1" applyAlignment="1" applyProtection="1">
      <alignment horizontal="center" vertical="center"/>
      <protection hidden="1"/>
    </xf>
    <xf numFmtId="0" fontId="27" fillId="0" borderId="13" xfId="0" applyFont="1" applyBorder="1" applyAlignment="1" applyProtection="1">
      <alignment horizontal="center" vertical="center"/>
      <protection hidden="1"/>
    </xf>
    <xf numFmtId="0" fontId="27" fillId="0" borderId="4" xfId="0" applyFont="1" applyBorder="1" applyAlignment="1" applyProtection="1">
      <alignment horizontal="center" vertical="center"/>
      <protection hidden="1"/>
    </xf>
    <xf numFmtId="0" fontId="27" fillId="0" borderId="39" xfId="0" applyFont="1" applyBorder="1" applyAlignment="1" applyProtection="1">
      <alignment horizontal="center" vertical="center"/>
      <protection hidden="1"/>
    </xf>
    <xf numFmtId="0" fontId="27" fillId="0" borderId="3" xfId="0" applyFont="1" applyBorder="1" applyAlignment="1" applyProtection="1">
      <alignment horizontal="center" vertical="center"/>
      <protection hidden="1"/>
    </xf>
    <xf numFmtId="0" fontId="27" fillId="0" borderId="15" xfId="0" applyFont="1" applyBorder="1" applyAlignment="1" applyProtection="1">
      <alignment horizontal="center" vertical="center"/>
      <protection hidden="1"/>
    </xf>
    <xf numFmtId="2" fontId="21" fillId="0" borderId="0" xfId="0" applyNumberFormat="1" applyFont="1" applyProtection="1">
      <protection hidden="1"/>
    </xf>
    <xf numFmtId="0" fontId="21" fillId="0" borderId="0" xfId="3" applyFont="1" applyFill="1" applyAlignment="1" applyProtection="1">
      <alignment vertical="center"/>
      <protection hidden="1"/>
    </xf>
    <xf numFmtId="0" fontId="45" fillId="0" borderId="0" xfId="0" applyFont="1" applyAlignment="1" applyProtection="1">
      <alignment horizontal="left" vertical="center" indent="1"/>
      <protection hidden="1"/>
    </xf>
    <xf numFmtId="0" fontId="27" fillId="0" borderId="0" xfId="0" applyFont="1" applyAlignment="1" applyProtection="1">
      <alignment horizontal="center"/>
      <protection hidden="1"/>
    </xf>
    <xf numFmtId="20" fontId="17" fillId="2" borderId="1" xfId="0" applyNumberFormat="1" applyFont="1" applyFill="1" applyBorder="1" applyAlignment="1" applyProtection="1">
      <alignment horizontal="center"/>
      <protection locked="0" hidden="1"/>
    </xf>
    <xf numFmtId="0" fontId="17" fillId="2" borderId="1" xfId="0" applyFont="1" applyFill="1" applyBorder="1" applyAlignment="1" applyProtection="1">
      <alignment horizontal="center"/>
      <protection locked="0" hidden="1"/>
    </xf>
    <xf numFmtId="45" fontId="38" fillId="2" borderId="1" xfId="0" applyNumberFormat="1" applyFont="1" applyFill="1" applyBorder="1" applyAlignment="1" applyProtection="1">
      <alignment horizontal="center"/>
      <protection locked="0" hidden="1"/>
    </xf>
    <xf numFmtId="0" fontId="27" fillId="0" borderId="0" xfId="0" applyFont="1" applyProtection="1">
      <protection hidden="1"/>
    </xf>
    <xf numFmtId="45" fontId="17" fillId="2" borderId="1" xfId="0" applyNumberFormat="1" applyFont="1" applyFill="1" applyBorder="1" applyAlignment="1" applyProtection="1">
      <alignment horizontal="center"/>
      <protection locked="0" hidden="1"/>
    </xf>
    <xf numFmtId="0" fontId="39" fillId="0" borderId="0" xfId="0" applyFont="1" applyAlignment="1" applyProtection="1">
      <alignment horizontal="center" vertic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49" fontId="30" fillId="0" borderId="16" xfId="0" applyNumberFormat="1" applyFont="1" applyFill="1" applyBorder="1" applyAlignment="1" applyProtection="1">
      <alignment horizontal="center" vertical="center"/>
      <protection hidden="1"/>
    </xf>
    <xf numFmtId="49" fontId="30" fillId="0" borderId="2" xfId="0" applyNumberFormat="1" applyFont="1" applyFill="1" applyBorder="1" applyAlignment="1" applyProtection="1">
      <alignment horizontal="center" vertical="center"/>
      <protection hidden="1"/>
    </xf>
    <xf numFmtId="49" fontId="30" fillId="0" borderId="27" xfId="0" applyNumberFormat="1" applyFont="1" applyFill="1" applyBorder="1" applyAlignment="1" applyProtection="1">
      <alignment horizontal="center" vertical="center"/>
      <protection hidden="1"/>
    </xf>
    <xf numFmtId="49" fontId="30" fillId="0" borderId="4" xfId="0" applyNumberFormat="1" applyFont="1" applyFill="1" applyBorder="1" applyAlignment="1" applyProtection="1">
      <alignment horizontal="center" vertical="center"/>
      <protection hidden="1"/>
    </xf>
    <xf numFmtId="49" fontId="29" fillId="0" borderId="27" xfId="0" applyNumberFormat="1" applyFont="1" applyFill="1" applyBorder="1" applyAlignment="1" applyProtection="1">
      <alignment horizontal="center" vertical="center"/>
      <protection hidden="1"/>
    </xf>
    <xf numFmtId="49" fontId="29" fillId="0" borderId="4" xfId="0" applyNumberFormat="1" applyFont="1" applyFill="1" applyBorder="1" applyAlignment="1" applyProtection="1">
      <alignment horizontal="center" vertical="center"/>
      <protection hidden="1"/>
    </xf>
    <xf numFmtId="0" fontId="22" fillId="0" borderId="0" xfId="3" applyFont="1" applyFill="1" applyBorder="1" applyAlignment="1" applyProtection="1">
      <protection hidden="1"/>
    </xf>
    <xf numFmtId="0" fontId="22" fillId="0" borderId="0" xfId="0" applyFont="1" applyFill="1" applyBorder="1" applyProtection="1">
      <protection hidden="1"/>
    </xf>
    <xf numFmtId="0" fontId="22" fillId="0" borderId="0" xfId="2" applyFont="1" applyFill="1" applyBorder="1" applyAlignment="1" applyProtection="1">
      <alignment horizontal="center" vertical="center"/>
      <protection hidden="1"/>
    </xf>
    <xf numFmtId="0" fontId="21" fillId="0" borderId="0" xfId="2" applyFont="1" applyFill="1" applyAlignment="1" applyProtection="1">
      <alignment horizontal="center" vertical="center"/>
      <protection hidden="1"/>
    </xf>
    <xf numFmtId="49" fontId="15" fillId="0" borderId="27" xfId="0" applyNumberFormat="1" applyFont="1" applyFill="1" applyBorder="1" applyAlignment="1" applyProtection="1">
      <alignment horizontal="center" vertical="center"/>
      <protection hidden="1"/>
    </xf>
    <xf numFmtId="49" fontId="15" fillId="0" borderId="4" xfId="0" applyNumberFormat="1" applyFont="1" applyFill="1" applyBorder="1" applyAlignment="1" applyProtection="1">
      <alignment horizontal="center" vertical="center"/>
      <protection hidden="1"/>
    </xf>
    <xf numFmtId="49" fontId="16" fillId="0" borderId="27" xfId="0" applyNumberFormat="1" applyFont="1" applyFill="1" applyBorder="1" applyAlignment="1" applyProtection="1">
      <alignment horizontal="center" vertical="center"/>
      <protection hidden="1"/>
    </xf>
    <xf numFmtId="49" fontId="16" fillId="0" borderId="4" xfId="0" applyNumberFormat="1" applyFont="1" applyFill="1" applyBorder="1" applyAlignment="1" applyProtection="1">
      <alignment horizontal="center" vertical="center"/>
      <protection hidden="1"/>
    </xf>
    <xf numFmtId="0" fontId="22" fillId="0" borderId="0" xfId="3" applyFont="1" applyFill="1" applyBorder="1" applyAlignment="1" applyProtection="1">
      <alignment vertical="center"/>
      <protection hidden="1"/>
    </xf>
    <xf numFmtId="0" fontId="27" fillId="0" borderId="22" xfId="0" applyFont="1" applyBorder="1" applyAlignment="1" applyProtection="1">
      <alignment horizontal="left" vertical="center" shrinkToFit="1"/>
      <protection hidden="1"/>
    </xf>
    <xf numFmtId="0" fontId="27" fillId="0" borderId="26" xfId="0" applyFont="1" applyBorder="1" applyAlignment="1" applyProtection="1">
      <alignment horizontal="left" vertical="center" shrinkToFit="1"/>
      <protection hidden="1"/>
    </xf>
    <xf numFmtId="0" fontId="27" fillId="0" borderId="33" xfId="0" applyFont="1" applyBorder="1" applyAlignment="1" applyProtection="1">
      <alignment horizontal="left" vertical="center" shrinkToFit="1"/>
      <protection hidden="1"/>
    </xf>
    <xf numFmtId="0" fontId="27" fillId="0" borderId="19" xfId="0" applyFont="1" applyBorder="1" applyAlignment="1" applyProtection="1">
      <alignment horizontal="center" vertical="center"/>
      <protection hidden="1"/>
    </xf>
    <xf numFmtId="0" fontId="27" fillId="0" borderId="20" xfId="0" applyFont="1" applyBorder="1" applyAlignment="1" applyProtection="1">
      <alignment horizontal="center" vertical="center"/>
      <protection hidden="1"/>
    </xf>
    <xf numFmtId="0" fontId="27" fillId="0" borderId="21" xfId="0" applyFont="1" applyBorder="1" applyAlignment="1" applyProtection="1">
      <alignment horizontal="center" vertical="center"/>
      <protection hidden="1"/>
    </xf>
    <xf numFmtId="0" fontId="27" fillId="0" borderId="25" xfId="0" applyFont="1" applyBorder="1" applyAlignment="1" applyProtection="1">
      <alignment horizontal="center" vertical="center"/>
      <protection hidden="1"/>
    </xf>
    <xf numFmtId="0" fontId="27" fillId="0" borderId="26" xfId="0" applyFont="1" applyBorder="1" applyAlignment="1" applyProtection="1">
      <alignment horizontal="center" vertical="center"/>
      <protection hidden="1"/>
    </xf>
    <xf numFmtId="0" fontId="27" fillId="0" borderId="36" xfId="0" applyFont="1" applyBorder="1" applyAlignment="1" applyProtection="1">
      <alignment horizontal="center" vertical="center"/>
      <protection hidden="1"/>
    </xf>
    <xf numFmtId="0" fontId="27" fillId="0" borderId="28" xfId="0" applyFont="1" applyBorder="1" applyAlignment="1" applyProtection="1">
      <alignment horizontal="center" vertical="center"/>
      <protection hidden="1"/>
    </xf>
    <xf numFmtId="0" fontId="27" fillId="0" borderId="29" xfId="0" applyFont="1" applyBorder="1" applyAlignment="1" applyProtection="1">
      <alignment horizontal="center" vertical="center"/>
      <protection hidden="1"/>
    </xf>
    <xf numFmtId="0" fontId="27" fillId="0" borderId="30" xfId="0" applyFont="1" applyBorder="1" applyAlignment="1" applyProtection="1">
      <alignment horizontal="center" vertical="center"/>
      <protection hidden="1"/>
    </xf>
    <xf numFmtId="0" fontId="17" fillId="6" borderId="35" xfId="0" applyFont="1" applyFill="1" applyBorder="1" applyAlignment="1" applyProtection="1">
      <alignment horizontal="center" vertical="center"/>
      <protection hidden="1"/>
    </xf>
    <xf numFmtId="0" fontId="17" fillId="6" borderId="18" xfId="0" applyFont="1" applyFill="1" applyBorder="1" applyAlignment="1" applyProtection="1">
      <alignment horizontal="center" vertical="center"/>
      <protection hidden="1"/>
    </xf>
    <xf numFmtId="0" fontId="17" fillId="6" borderId="17" xfId="0" applyFont="1" applyFill="1" applyBorder="1" applyAlignment="1" applyProtection="1">
      <alignment horizontal="center" vertical="center"/>
      <protection hidden="1"/>
    </xf>
    <xf numFmtId="0" fontId="17" fillId="2" borderId="4" xfId="0" applyFont="1" applyFill="1" applyBorder="1" applyAlignment="1" applyProtection="1">
      <alignment horizontal="center" vertical="center"/>
      <protection locked="0" hidden="1"/>
    </xf>
    <xf numFmtId="0" fontId="17" fillId="2" borderId="39" xfId="0" applyFont="1" applyFill="1" applyBorder="1" applyAlignment="1" applyProtection="1">
      <alignment horizontal="center" vertical="center"/>
      <protection locked="0" hidden="1"/>
    </xf>
    <xf numFmtId="0" fontId="27" fillId="0" borderId="31" xfId="0" applyFont="1" applyBorder="1" applyAlignment="1" applyProtection="1">
      <alignment horizontal="left" vertical="center" shrinkToFit="1"/>
      <protection hidden="1"/>
    </xf>
    <xf numFmtId="0" fontId="27" fillId="0" borderId="29" xfId="0" applyFont="1" applyBorder="1" applyAlignment="1" applyProtection="1">
      <alignment horizontal="left" vertical="center" shrinkToFit="1"/>
      <protection hidden="1"/>
    </xf>
    <xf numFmtId="0" fontId="27" fillId="0" borderId="32" xfId="0" applyFont="1" applyBorder="1" applyAlignment="1" applyProtection="1">
      <alignment horizontal="left" vertical="center" shrinkToFit="1"/>
      <protection hidden="1"/>
    </xf>
    <xf numFmtId="0" fontId="27" fillId="2" borderId="5" xfId="0" applyFont="1" applyFill="1" applyBorder="1" applyAlignment="1" applyProtection="1">
      <alignment horizontal="left" shrinkToFit="1"/>
      <protection locked="0" hidden="1"/>
    </xf>
    <xf numFmtId="0" fontId="27" fillId="2" borderId="12" xfId="0" applyFont="1" applyFill="1" applyBorder="1" applyAlignment="1" applyProtection="1">
      <alignment horizontal="left" shrinkToFit="1"/>
      <protection locked="0" hidden="1"/>
    </xf>
    <xf numFmtId="0" fontId="27" fillId="2" borderId="7" xfId="0" applyFont="1" applyFill="1" applyBorder="1" applyAlignment="1" applyProtection="1">
      <alignment horizontal="left" shrinkToFit="1"/>
      <protection locked="0" hidden="1"/>
    </xf>
    <xf numFmtId="0" fontId="27" fillId="2" borderId="8" xfId="0" applyFont="1" applyFill="1" applyBorder="1" applyAlignment="1" applyProtection="1">
      <alignment horizontal="left" shrinkToFit="1"/>
      <protection locked="0" hidden="1"/>
    </xf>
    <xf numFmtId="0" fontId="27" fillId="0" borderId="9" xfId="0" applyFont="1" applyBorder="1" applyAlignment="1" applyProtection="1">
      <alignment horizontal="center"/>
      <protection hidden="1"/>
    </xf>
    <xf numFmtId="0" fontId="27" fillId="0" borderId="0" xfId="0" applyFont="1" applyBorder="1" applyAlignment="1" applyProtection="1">
      <alignment horizontal="center"/>
      <protection hidden="1"/>
    </xf>
    <xf numFmtId="0" fontId="34" fillId="3" borderId="35" xfId="0" applyFont="1" applyFill="1" applyBorder="1" applyAlignment="1" applyProtection="1">
      <alignment horizontal="center" vertical="center"/>
      <protection hidden="1"/>
    </xf>
    <xf numFmtId="0" fontId="34" fillId="3" borderId="18" xfId="0" applyFont="1" applyFill="1" applyBorder="1" applyAlignment="1" applyProtection="1">
      <alignment horizontal="center" vertical="center"/>
      <protection hidden="1"/>
    </xf>
    <xf numFmtId="0" fontId="34" fillId="3" borderId="17" xfId="0" applyFont="1" applyFill="1" applyBorder="1" applyAlignment="1" applyProtection="1">
      <alignment horizontal="center" vertical="center"/>
      <protection hidden="1"/>
    </xf>
    <xf numFmtId="0" fontId="27" fillId="0" borderId="16" xfId="0" applyFont="1" applyBorder="1" applyAlignment="1" applyProtection="1">
      <alignment horizontal="center" vertical="center"/>
      <protection hidden="1"/>
    </xf>
    <xf numFmtId="0" fontId="17" fillId="9" borderId="35" xfId="0" applyFont="1" applyFill="1" applyBorder="1" applyAlignment="1" applyProtection="1">
      <alignment horizontal="center" vertical="center"/>
      <protection hidden="1"/>
    </xf>
    <xf numFmtId="0" fontId="17" fillId="9" borderId="18" xfId="0" applyFont="1" applyFill="1" applyBorder="1" applyAlignment="1" applyProtection="1">
      <alignment horizontal="center" vertical="center"/>
      <protection hidden="1"/>
    </xf>
    <xf numFmtId="0" fontId="17" fillId="9" borderId="17" xfId="0" applyFont="1" applyFill="1" applyBorder="1" applyAlignment="1" applyProtection="1">
      <alignment horizontal="center" vertical="center"/>
      <protection hidden="1"/>
    </xf>
    <xf numFmtId="0" fontId="17" fillId="2" borderId="3" xfId="0" applyFont="1" applyFill="1" applyBorder="1" applyAlignment="1" applyProtection="1">
      <alignment horizontal="center" vertical="center"/>
      <protection locked="0" hidden="1"/>
    </xf>
    <xf numFmtId="0" fontId="17" fillId="2" borderId="15" xfId="0" applyFont="1" applyFill="1" applyBorder="1" applyAlignment="1" applyProtection="1">
      <alignment horizontal="center" vertical="center"/>
      <protection locked="0" hidden="1"/>
    </xf>
    <xf numFmtId="49" fontId="14" fillId="0" borderId="16" xfId="0" applyNumberFormat="1" applyFont="1" applyFill="1" applyBorder="1" applyAlignment="1" applyProtection="1">
      <alignment horizontal="center" vertical="center"/>
      <protection hidden="1"/>
    </xf>
    <xf numFmtId="49" fontId="14" fillId="0" borderId="2" xfId="0" applyNumberFormat="1" applyFont="1" applyFill="1" applyBorder="1" applyAlignment="1" applyProtection="1">
      <alignment horizontal="center" vertical="center"/>
      <protection hidden="1"/>
    </xf>
    <xf numFmtId="0" fontId="27" fillId="0" borderId="27" xfId="0" applyFont="1" applyBorder="1" applyAlignment="1" applyProtection="1">
      <alignment horizontal="center" vertical="center"/>
      <protection hidden="1"/>
    </xf>
    <xf numFmtId="0" fontId="34" fillId="7" borderId="35" xfId="0" applyFont="1" applyFill="1" applyBorder="1" applyAlignment="1" applyProtection="1">
      <alignment horizontal="center" vertical="center"/>
      <protection hidden="1"/>
    </xf>
    <xf numFmtId="0" fontId="34" fillId="7" borderId="18" xfId="0" applyFont="1" applyFill="1" applyBorder="1" applyAlignment="1" applyProtection="1">
      <alignment horizontal="center" vertical="center"/>
      <protection hidden="1"/>
    </xf>
    <xf numFmtId="0" fontId="34" fillId="7" borderId="17" xfId="0" applyFont="1" applyFill="1" applyBorder="1" applyAlignment="1" applyProtection="1">
      <alignment horizontal="center" vertical="center"/>
      <protection hidden="1"/>
    </xf>
    <xf numFmtId="0" fontId="27" fillId="0" borderId="11" xfId="0" applyFont="1" applyBorder="1" applyAlignment="1" applyProtection="1">
      <alignment horizontal="center"/>
      <protection hidden="1"/>
    </xf>
    <xf numFmtId="0" fontId="27" fillId="0" borderId="5" xfId="0" applyFont="1" applyBorder="1" applyAlignment="1" applyProtection="1">
      <alignment horizontal="center"/>
      <protection hidden="1"/>
    </xf>
    <xf numFmtId="0" fontId="34" fillId="4" borderId="35" xfId="0" applyFont="1" applyFill="1" applyBorder="1" applyAlignment="1" applyProtection="1">
      <alignment horizontal="center"/>
      <protection hidden="1"/>
    </xf>
    <xf numFmtId="0" fontId="34" fillId="4" borderId="18" xfId="0" applyFont="1" applyFill="1" applyBorder="1" applyAlignment="1" applyProtection="1">
      <alignment horizontal="center"/>
      <protection hidden="1"/>
    </xf>
    <xf numFmtId="0" fontId="34" fillId="4" borderId="17" xfId="0" applyFont="1" applyFill="1" applyBorder="1" applyAlignment="1" applyProtection="1">
      <alignment horizontal="center"/>
      <protection hidden="1"/>
    </xf>
    <xf numFmtId="0" fontId="27" fillId="0" borderId="6" xfId="0" applyFont="1" applyBorder="1" applyAlignment="1" applyProtection="1">
      <alignment horizontal="center"/>
      <protection hidden="1"/>
    </xf>
    <xf numFmtId="0" fontId="27" fillId="0" borderId="7" xfId="0" applyFont="1" applyBorder="1" applyAlignment="1" applyProtection="1">
      <alignment horizontal="center"/>
      <protection hidden="1"/>
    </xf>
    <xf numFmtId="0" fontId="27" fillId="0" borderId="24" xfId="0" applyFont="1" applyBorder="1" applyAlignment="1" applyProtection="1">
      <alignment horizontal="left" vertical="center" shrinkToFit="1"/>
      <protection hidden="1"/>
    </xf>
    <xf numFmtId="0" fontId="27" fillId="0" borderId="20" xfId="0" applyFont="1" applyBorder="1" applyAlignment="1" applyProtection="1">
      <alignment horizontal="left" vertical="center" shrinkToFit="1"/>
      <protection hidden="1"/>
    </xf>
    <xf numFmtId="0" fontId="27" fillId="0" borderId="23" xfId="0" applyFont="1" applyBorder="1" applyAlignment="1" applyProtection="1">
      <alignment horizontal="left" vertical="center" shrinkToFit="1"/>
      <protection hidden="1"/>
    </xf>
    <xf numFmtId="0" fontId="17" fillId="5" borderId="35" xfId="0" applyFont="1" applyFill="1" applyBorder="1" applyAlignment="1" applyProtection="1">
      <alignment horizontal="center" vertical="center"/>
      <protection hidden="1"/>
    </xf>
    <xf numFmtId="0" fontId="17" fillId="5" borderId="18" xfId="0" applyFont="1" applyFill="1" applyBorder="1" applyAlignment="1" applyProtection="1">
      <alignment horizontal="center" vertical="center"/>
      <protection hidden="1"/>
    </xf>
    <xf numFmtId="0" fontId="17" fillId="5" borderId="17" xfId="0" applyFont="1" applyFill="1" applyBorder="1" applyAlignment="1" applyProtection="1">
      <alignment horizontal="center" vertical="center"/>
      <protection hidden="1"/>
    </xf>
    <xf numFmtId="0" fontId="27" fillId="0" borderId="25" xfId="0" applyFont="1" applyFill="1" applyBorder="1" applyAlignment="1" applyProtection="1">
      <alignment horizontal="center" vertical="center"/>
      <protection hidden="1"/>
    </xf>
    <xf numFmtId="0" fontId="27" fillId="0" borderId="26" xfId="0" applyFont="1" applyFill="1" applyBorder="1" applyAlignment="1" applyProtection="1">
      <alignment horizontal="center" vertical="center"/>
      <protection hidden="1"/>
    </xf>
    <xf numFmtId="0" fontId="27" fillId="0" borderId="3" xfId="0" applyFont="1" applyFill="1" applyBorder="1" applyAlignment="1" applyProtection="1">
      <alignment horizontal="right" vertical="center" indent="1" shrinkToFit="1"/>
      <protection hidden="1"/>
    </xf>
    <xf numFmtId="0" fontId="27" fillId="0" borderId="3" xfId="0" applyFont="1" applyFill="1" applyBorder="1" applyAlignment="1" applyProtection="1">
      <alignment horizontal="left" vertical="center" indent="1" shrinkToFit="1"/>
      <protection hidden="1"/>
    </xf>
    <xf numFmtId="20" fontId="27" fillId="0" borderId="26" xfId="0" applyNumberFormat="1" applyFont="1" applyFill="1" applyBorder="1" applyAlignment="1" applyProtection="1">
      <alignment horizontal="center" vertical="center"/>
      <protection hidden="1"/>
    </xf>
    <xf numFmtId="0" fontId="27" fillId="0" borderId="19" xfId="0" applyFont="1" applyFill="1" applyBorder="1" applyAlignment="1" applyProtection="1">
      <alignment horizontal="center" vertical="center"/>
      <protection hidden="1"/>
    </xf>
    <xf numFmtId="0" fontId="27" fillId="0" borderId="20" xfId="0" applyFont="1" applyFill="1" applyBorder="1" applyAlignment="1" applyProtection="1">
      <alignment horizontal="center" vertical="center"/>
      <protection hidden="1"/>
    </xf>
    <xf numFmtId="0" fontId="8" fillId="3" borderId="45" xfId="0" applyFont="1" applyFill="1" applyBorder="1" applyAlignment="1" applyProtection="1">
      <alignment horizontal="center" vertical="center"/>
      <protection hidden="1"/>
    </xf>
    <xf numFmtId="0" fontId="8" fillId="3" borderId="46" xfId="0" applyFont="1" applyFill="1" applyBorder="1" applyAlignment="1" applyProtection="1">
      <alignment horizontal="center" vertical="center"/>
      <protection hidden="1"/>
    </xf>
    <xf numFmtId="0" fontId="8" fillId="3" borderId="47" xfId="0" applyFont="1" applyFill="1" applyBorder="1" applyAlignment="1" applyProtection="1">
      <alignment horizontal="center" vertical="center"/>
      <protection hidden="1"/>
    </xf>
    <xf numFmtId="0" fontId="27" fillId="0" borderId="2" xfId="0" applyFont="1" applyFill="1" applyBorder="1" applyAlignment="1" applyProtection="1">
      <alignment horizontal="right" vertical="center" indent="1" shrinkToFit="1"/>
      <protection hidden="1"/>
    </xf>
    <xf numFmtId="0" fontId="17" fillId="2" borderId="2" xfId="0" applyFont="1" applyFill="1" applyBorder="1" applyAlignment="1" applyProtection="1">
      <alignment horizontal="center" vertical="center"/>
      <protection locked="0" hidden="1"/>
    </xf>
    <xf numFmtId="0" fontId="17" fillId="2" borderId="13" xfId="0" applyFont="1" applyFill="1" applyBorder="1" applyAlignment="1" applyProtection="1">
      <alignment horizontal="center" vertical="center"/>
      <protection locked="0" hidden="1"/>
    </xf>
    <xf numFmtId="20" fontId="27" fillId="0" borderId="20" xfId="0" applyNumberFormat="1" applyFont="1" applyFill="1" applyBorder="1" applyAlignment="1" applyProtection="1">
      <alignment horizontal="center" vertical="center"/>
      <protection hidden="1"/>
    </xf>
    <xf numFmtId="0" fontId="27" fillId="0" borderId="37" xfId="0" applyFont="1" applyFill="1" applyBorder="1" applyAlignment="1" applyProtection="1">
      <alignment horizontal="left" vertical="center" indent="1" shrinkToFit="1"/>
      <protection hidden="1"/>
    </xf>
    <xf numFmtId="0" fontId="17" fillId="0" borderId="2" xfId="0" applyFont="1" applyFill="1" applyBorder="1" applyAlignment="1" applyProtection="1">
      <alignment horizontal="center" vertical="center"/>
      <protection hidden="1"/>
    </xf>
    <xf numFmtId="0" fontId="17" fillId="0" borderId="3" xfId="0" applyFont="1" applyFill="1" applyBorder="1" applyAlignment="1" applyProtection="1">
      <alignment horizontal="center" vertical="center"/>
      <protection hidden="1"/>
    </xf>
    <xf numFmtId="0" fontId="17" fillId="0" borderId="37" xfId="0" applyFont="1" applyFill="1" applyBorder="1" applyAlignment="1" applyProtection="1">
      <alignment horizontal="center" vertical="center"/>
      <protection hidden="1"/>
    </xf>
    <xf numFmtId="0" fontId="27" fillId="2" borderId="0" xfId="0" applyFont="1" applyFill="1" applyBorder="1" applyAlignment="1" applyProtection="1">
      <alignment horizontal="left" shrinkToFit="1"/>
      <protection locked="0" hidden="1"/>
    </xf>
    <xf numFmtId="0" fontId="27" fillId="2" borderId="10" xfId="0" applyFont="1" applyFill="1" applyBorder="1" applyAlignment="1" applyProtection="1">
      <alignment horizontal="left" shrinkToFit="1"/>
      <protection locked="0" hidden="1"/>
    </xf>
    <xf numFmtId="0" fontId="27" fillId="0" borderId="20" xfId="0" applyFont="1" applyFill="1" applyBorder="1" applyAlignment="1" applyProtection="1">
      <alignment horizontal="center" vertical="center"/>
      <protection locked="0" hidden="1"/>
    </xf>
    <xf numFmtId="0" fontId="27" fillId="0" borderId="42" xfId="0" applyFont="1" applyFill="1" applyBorder="1" applyAlignment="1" applyProtection="1">
      <alignment horizontal="center" vertical="center"/>
      <protection locked="0" hidden="1"/>
    </xf>
    <xf numFmtId="0" fontId="27" fillId="0" borderId="26" xfId="0" applyFont="1" applyFill="1" applyBorder="1" applyAlignment="1" applyProtection="1">
      <alignment horizontal="center" vertical="center"/>
      <protection locked="0" hidden="1"/>
    </xf>
    <xf numFmtId="20" fontId="27" fillId="0" borderId="42" xfId="0" applyNumberFormat="1" applyFont="1" applyFill="1" applyBorder="1" applyAlignment="1" applyProtection="1">
      <alignment horizontal="center" vertical="center"/>
      <protection hidden="1"/>
    </xf>
    <xf numFmtId="0" fontId="27" fillId="0" borderId="2" xfId="0" applyFont="1" applyFill="1" applyBorder="1" applyAlignment="1" applyProtection="1">
      <alignment horizontal="left" vertical="center" indent="1" shrinkToFit="1"/>
      <protection hidden="1"/>
    </xf>
    <xf numFmtId="0" fontId="27" fillId="0" borderId="4" xfId="0" applyFont="1" applyFill="1" applyBorder="1" applyAlignment="1" applyProtection="1">
      <alignment horizontal="right" vertical="center" indent="1" shrinkToFit="1"/>
      <protection hidden="1"/>
    </xf>
    <xf numFmtId="0" fontId="27" fillId="0" borderId="29" xfId="0" applyFont="1" applyFill="1" applyBorder="1" applyAlignment="1" applyProtection="1">
      <alignment horizontal="center" vertical="center"/>
      <protection hidden="1"/>
    </xf>
    <xf numFmtId="20" fontId="27" fillId="0" borderId="29" xfId="0" applyNumberFormat="1" applyFont="1" applyFill="1" applyBorder="1" applyAlignment="1" applyProtection="1">
      <alignment horizontal="center" vertical="center"/>
      <protection hidden="1"/>
    </xf>
    <xf numFmtId="0" fontId="27" fillId="0" borderId="4" xfId="0" applyFont="1" applyFill="1" applyBorder="1" applyAlignment="1" applyProtection="1">
      <alignment horizontal="left" vertical="center" indent="1" shrinkToFit="1"/>
      <protection hidden="1"/>
    </xf>
    <xf numFmtId="0" fontId="17" fillId="5" borderId="48" xfId="0" applyFont="1" applyFill="1" applyBorder="1" applyAlignment="1" applyProtection="1">
      <alignment horizontal="center" vertical="center"/>
      <protection hidden="1"/>
    </xf>
    <xf numFmtId="0" fontId="17" fillId="5" borderId="7" xfId="0" applyFont="1" applyFill="1" applyBorder="1" applyAlignment="1" applyProtection="1">
      <alignment horizontal="center" vertical="center"/>
      <protection hidden="1"/>
    </xf>
    <xf numFmtId="0" fontId="17" fillId="5" borderId="8" xfId="0" applyFont="1" applyFill="1" applyBorder="1" applyAlignment="1" applyProtection="1">
      <alignment horizontal="center" vertical="center"/>
      <protection hidden="1"/>
    </xf>
    <xf numFmtId="0" fontId="8" fillId="4" borderId="35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17" fillId="0" borderId="4" xfId="0" applyFont="1" applyFill="1" applyBorder="1" applyAlignment="1" applyProtection="1">
      <alignment horizontal="center" vertical="center"/>
      <protection hidden="1"/>
    </xf>
    <xf numFmtId="0" fontId="27" fillId="0" borderId="28" xfId="0" applyFont="1" applyFill="1" applyBorder="1" applyAlignment="1" applyProtection="1">
      <alignment horizontal="center" vertical="center"/>
      <protection hidden="1"/>
    </xf>
    <xf numFmtId="0" fontId="27" fillId="0" borderId="14" xfId="0" applyFont="1" applyBorder="1" applyAlignment="1" applyProtection="1">
      <alignment horizontal="center" vertical="center"/>
      <protection hidden="1"/>
    </xf>
    <xf numFmtId="0" fontId="8" fillId="4" borderId="48" xfId="0" applyFont="1" applyFill="1" applyBorder="1" applyAlignment="1" applyProtection="1">
      <alignment horizontal="center" vertical="center"/>
      <protection hidden="1"/>
    </xf>
    <xf numFmtId="0" fontId="8" fillId="4" borderId="7" xfId="0" applyFont="1" applyFill="1" applyBorder="1" applyAlignment="1" applyProtection="1">
      <alignment horizontal="center" vertical="center"/>
      <protection hidden="1"/>
    </xf>
    <xf numFmtId="0" fontId="8" fillId="4" borderId="46" xfId="0" applyFont="1" applyFill="1" applyBorder="1" applyAlignment="1" applyProtection="1">
      <alignment horizontal="center" vertical="center"/>
      <protection hidden="1"/>
    </xf>
    <xf numFmtId="0" fontId="34" fillId="7" borderId="35" xfId="0" applyFont="1" applyFill="1" applyBorder="1" applyAlignment="1" applyProtection="1">
      <alignment horizontal="center"/>
      <protection hidden="1"/>
    </xf>
    <xf numFmtId="0" fontId="34" fillId="7" borderId="18" xfId="0" applyFont="1" applyFill="1" applyBorder="1" applyAlignment="1" applyProtection="1">
      <alignment horizontal="center"/>
      <protection hidden="1"/>
    </xf>
    <xf numFmtId="0" fontId="34" fillId="7" borderId="17" xfId="0" applyFont="1" applyFill="1" applyBorder="1" applyAlignment="1" applyProtection="1">
      <alignment horizontal="center"/>
      <protection hidden="1"/>
    </xf>
    <xf numFmtId="0" fontId="27" fillId="0" borderId="37" xfId="0" applyFont="1" applyFill="1" applyBorder="1" applyAlignment="1" applyProtection="1">
      <alignment horizontal="right" vertical="center" indent="1" shrinkToFit="1"/>
      <protection hidden="1"/>
    </xf>
    <xf numFmtId="0" fontId="27" fillId="0" borderId="42" xfId="0" applyFont="1" applyFill="1" applyBorder="1" applyAlignment="1" applyProtection="1">
      <alignment horizontal="center" vertical="center"/>
      <protection hidden="1"/>
    </xf>
    <xf numFmtId="0" fontId="27" fillId="0" borderId="29" xfId="0" applyFont="1" applyFill="1" applyBorder="1" applyAlignment="1" applyProtection="1">
      <alignment horizontal="center" vertical="center"/>
      <protection locked="0" hidden="1"/>
    </xf>
    <xf numFmtId="0" fontId="17" fillId="2" borderId="37" xfId="0" applyFont="1" applyFill="1" applyBorder="1" applyAlignment="1" applyProtection="1">
      <alignment horizontal="center" vertical="center"/>
      <protection locked="0" hidden="1"/>
    </xf>
    <xf numFmtId="0" fontId="17" fillId="2" borderId="50" xfId="0" applyFont="1" applyFill="1" applyBorder="1" applyAlignment="1" applyProtection="1">
      <alignment horizontal="center" vertical="center"/>
      <protection locked="0" hidden="1"/>
    </xf>
    <xf numFmtId="0" fontId="8" fillId="3" borderId="48" xfId="0" applyFont="1" applyFill="1" applyBorder="1" applyAlignment="1" applyProtection="1">
      <alignment horizontal="center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hidden="1"/>
    </xf>
    <xf numFmtId="0" fontId="42" fillId="0" borderId="29" xfId="0" applyFont="1" applyFill="1" applyBorder="1" applyAlignment="1" applyProtection="1">
      <alignment horizontal="center" vertical="center" textRotation="90"/>
      <protection hidden="1"/>
    </xf>
    <xf numFmtId="0" fontId="42" fillId="0" borderId="44" xfId="0" applyFont="1" applyFill="1" applyBorder="1" applyAlignment="1" applyProtection="1">
      <alignment horizontal="center" vertical="center" textRotation="90"/>
      <protection hidden="1"/>
    </xf>
    <xf numFmtId="0" fontId="42" fillId="0" borderId="40" xfId="0" applyFont="1" applyFill="1" applyBorder="1" applyAlignment="1" applyProtection="1">
      <alignment horizontal="center" vertical="center" textRotation="90"/>
      <protection hidden="1"/>
    </xf>
    <xf numFmtId="0" fontId="44" fillId="8" borderId="6" xfId="0" applyFont="1" applyFill="1" applyBorder="1" applyAlignment="1" applyProtection="1">
      <alignment horizontal="center"/>
      <protection hidden="1"/>
    </xf>
    <xf numFmtId="0" fontId="44" fillId="8" borderId="7" xfId="0" applyFont="1" applyFill="1" applyBorder="1" applyAlignment="1" applyProtection="1">
      <alignment horizontal="center"/>
      <protection hidden="1"/>
    </xf>
    <xf numFmtId="0" fontId="44" fillId="8" borderId="8" xfId="0" applyFont="1" applyFill="1" applyBorder="1" applyAlignment="1" applyProtection="1">
      <alignment horizontal="center"/>
      <protection hidden="1"/>
    </xf>
    <xf numFmtId="0" fontId="44" fillId="8" borderId="11" xfId="0" applyFont="1" applyFill="1" applyBorder="1" applyAlignment="1" applyProtection="1">
      <alignment horizontal="center"/>
      <protection hidden="1"/>
    </xf>
    <xf numFmtId="0" fontId="44" fillId="8" borderId="5" xfId="0" applyFont="1" applyFill="1" applyBorder="1" applyAlignment="1" applyProtection="1">
      <alignment horizontal="center"/>
      <protection hidden="1"/>
    </xf>
    <xf numFmtId="0" fontId="44" fillId="8" borderId="12" xfId="0" applyFont="1" applyFill="1" applyBorder="1" applyAlignment="1" applyProtection="1">
      <alignment horizontal="center"/>
      <protection hidden="1"/>
    </xf>
    <xf numFmtId="0" fontId="27" fillId="0" borderId="49" xfId="0" applyFont="1" applyFill="1" applyBorder="1" applyAlignment="1" applyProtection="1">
      <alignment horizontal="center" vertical="center"/>
      <protection hidden="1"/>
    </xf>
    <xf numFmtId="0" fontId="17" fillId="2" borderId="32" xfId="0" applyFont="1" applyFill="1" applyBorder="1" applyAlignment="1" applyProtection="1">
      <alignment horizontal="center" vertical="center"/>
      <protection locked="0" hidden="1"/>
    </xf>
    <xf numFmtId="0" fontId="17" fillId="2" borderId="23" xfId="0" applyFont="1" applyFill="1" applyBorder="1" applyAlignment="1" applyProtection="1">
      <alignment horizontal="center" vertical="center"/>
      <protection locked="0" hidden="1"/>
    </xf>
    <xf numFmtId="20" fontId="27" fillId="0" borderId="23" xfId="0" applyNumberFormat="1" applyFont="1" applyFill="1" applyBorder="1" applyAlignment="1" applyProtection="1">
      <alignment horizontal="center" vertical="center"/>
      <protection hidden="1"/>
    </xf>
    <xf numFmtId="20" fontId="27" fillId="0" borderId="2" xfId="0" applyNumberFormat="1" applyFont="1" applyFill="1" applyBorder="1" applyAlignment="1" applyProtection="1">
      <alignment horizontal="center" vertical="center"/>
      <protection hidden="1"/>
    </xf>
    <xf numFmtId="20" fontId="27" fillId="0" borderId="24" xfId="0" applyNumberFormat="1" applyFont="1" applyFill="1" applyBorder="1" applyAlignment="1" applyProtection="1">
      <alignment horizontal="center" vertical="center"/>
      <protection hidden="1"/>
    </xf>
    <xf numFmtId="0" fontId="17" fillId="2" borderId="33" xfId="0" applyFont="1" applyFill="1" applyBorder="1" applyAlignment="1" applyProtection="1">
      <alignment horizontal="center" vertical="center"/>
      <protection locked="0" hidden="1"/>
    </xf>
    <xf numFmtId="20" fontId="27" fillId="0" borderId="33" xfId="0" applyNumberFormat="1" applyFont="1" applyFill="1" applyBorder="1" applyAlignment="1" applyProtection="1">
      <alignment horizontal="center" vertical="center"/>
      <protection hidden="1"/>
    </xf>
    <xf numFmtId="20" fontId="27" fillId="0" borderId="3" xfId="0" applyNumberFormat="1" applyFont="1" applyFill="1" applyBorder="1" applyAlignment="1" applyProtection="1">
      <alignment horizontal="center" vertical="center"/>
      <protection hidden="1"/>
    </xf>
    <xf numFmtId="20" fontId="27" fillId="0" borderId="22" xfId="0" applyNumberFormat="1" applyFont="1" applyFill="1" applyBorder="1" applyAlignment="1" applyProtection="1">
      <alignment horizontal="center" vertical="center"/>
      <protection hidden="1"/>
    </xf>
    <xf numFmtId="20" fontId="27" fillId="0" borderId="32" xfId="0" applyNumberFormat="1" applyFont="1" applyFill="1" applyBorder="1" applyAlignment="1" applyProtection="1">
      <alignment horizontal="center" vertical="center"/>
      <protection hidden="1"/>
    </xf>
    <xf numFmtId="20" fontId="27" fillId="0" borderId="4" xfId="0" applyNumberFormat="1" applyFont="1" applyFill="1" applyBorder="1" applyAlignment="1" applyProtection="1">
      <alignment horizontal="center" vertical="center"/>
      <protection hidden="1"/>
    </xf>
    <xf numFmtId="20" fontId="27" fillId="0" borderId="31" xfId="0" applyNumberFormat="1" applyFont="1" applyFill="1" applyBorder="1" applyAlignment="1" applyProtection="1">
      <alignment horizontal="center" vertical="center"/>
      <protection hidden="1"/>
    </xf>
    <xf numFmtId="0" fontId="36" fillId="0" borderId="0" xfId="4" applyFont="1" applyBorder="1" applyAlignment="1">
      <alignment horizontal="center" vertical="center"/>
    </xf>
    <xf numFmtId="0" fontId="9" fillId="0" borderId="0" xfId="4" applyFont="1" applyBorder="1" applyAlignment="1">
      <alignment horizontal="center"/>
    </xf>
    <xf numFmtId="0" fontId="9" fillId="0" borderId="38" xfId="4" applyFont="1" applyBorder="1" applyAlignment="1">
      <alignment horizontal="center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 wrapText="1"/>
    </xf>
    <xf numFmtId="0" fontId="10" fillId="0" borderId="0" xfId="4" applyFont="1" applyBorder="1" applyAlignment="1">
      <alignment horizontal="center"/>
    </xf>
    <xf numFmtId="0" fontId="20" fillId="0" borderId="37" xfId="4" applyFont="1" applyBorder="1" applyAlignment="1">
      <alignment horizontal="center"/>
    </xf>
    <xf numFmtId="0" fontId="28" fillId="0" borderId="0" xfId="4" applyFont="1" applyBorder="1" applyAlignment="1">
      <alignment horizontal="center"/>
    </xf>
    <xf numFmtId="1" fontId="10" fillId="0" borderId="0" xfId="4" applyNumberFormat="1" applyFont="1" applyBorder="1" applyAlignment="1">
      <alignment horizontal="center"/>
    </xf>
    <xf numFmtId="0" fontId="32" fillId="0" borderId="0" xfId="4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20" fontId="10" fillId="0" borderId="0" xfId="4" applyNumberFormat="1" applyFont="1" applyAlignment="1">
      <alignment horizontal="center" vertical="center"/>
    </xf>
    <xf numFmtId="0" fontId="23" fillId="0" borderId="0" xfId="4" applyFont="1" applyBorder="1" applyAlignment="1">
      <alignment horizontal="center"/>
    </xf>
    <xf numFmtId="0" fontId="31" fillId="0" borderId="0" xfId="4" applyFont="1" applyBorder="1" applyAlignment="1">
      <alignment horizontal="center" vertical="center"/>
    </xf>
  </cellXfs>
  <cellStyles count="6">
    <cellStyle name="Normal 2" xfId="1"/>
    <cellStyle name="Normal 2 2" xfId="5"/>
    <cellStyle name="Normal 3" xfId="2"/>
    <cellStyle name="Normal 4" xfId="3"/>
    <cellStyle name="Standard" xfId="0" builtinId="0"/>
    <cellStyle name="Standard 2" xfId="4"/>
  </cellStyles>
  <dxfs count="0"/>
  <tableStyles count="0" defaultTableStyle="TableStyleMedium9" defaultPivotStyle="PivotStyleLight16"/>
  <colors>
    <mruColors>
      <color rgb="FFFFCC00"/>
      <color rgb="FF027A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112</xdr:col>
      <xdr:colOff>107577</xdr:colOff>
      <xdr:row>51</xdr:row>
      <xdr:rowOff>137441</xdr:rowOff>
    </xdr:from>
    <xdr:to>
      <xdr:col>136</xdr:col>
      <xdr:colOff>62753</xdr:colOff>
      <xdr:row>56</xdr:row>
      <xdr:rowOff>125504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13977" y="10769582"/>
          <a:ext cx="2752164" cy="974181"/>
        </a:xfrm>
        <a:prstGeom prst="rect">
          <a:avLst/>
        </a:prstGeom>
      </xdr:spPr>
    </xdr:pic>
    <xdr:clientData/>
  </xdr:twoCellAnchor>
  <xdr:twoCellAnchor editAs="oneCell">
    <xdr:from>
      <xdr:col>71</xdr:col>
      <xdr:colOff>10652</xdr:colOff>
      <xdr:row>19</xdr:row>
      <xdr:rowOff>25772</xdr:rowOff>
    </xdr:from>
    <xdr:to>
      <xdr:col>92</xdr:col>
      <xdr:colOff>11766</xdr:colOff>
      <xdr:row>22</xdr:row>
      <xdr:rowOff>206186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1970" y="3665443"/>
          <a:ext cx="2475372" cy="8796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19050</xdr:colOff>
      <xdr:row>27</xdr:row>
      <xdr:rowOff>133350</xdr:rowOff>
    </xdr:from>
    <xdr:to>
      <xdr:col>32</xdr:col>
      <xdr:colOff>142875</xdr:colOff>
      <xdr:row>29</xdr:row>
      <xdr:rowOff>152401</xdr:rowOff>
    </xdr:to>
    <xdr:pic>
      <xdr:nvPicPr>
        <xdr:cNvPr id="9261" name="Grafik 4" descr="chloote_leu.gif">
          <a:extLst>
            <a:ext uri="{FF2B5EF4-FFF2-40B4-BE49-F238E27FC236}">
              <a16:creationId xmlns:a16="http://schemas.microsoft.com/office/drawing/2014/main" xmlns="" id="{00000000-0008-0000-0100-00002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4686300"/>
          <a:ext cx="5619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19050</xdr:colOff>
      <xdr:row>12</xdr:row>
      <xdr:rowOff>133350</xdr:rowOff>
    </xdr:from>
    <xdr:to>
      <xdr:col>32</xdr:col>
      <xdr:colOff>133350</xdr:colOff>
      <xdr:row>14</xdr:row>
      <xdr:rowOff>152400</xdr:rowOff>
    </xdr:to>
    <xdr:pic>
      <xdr:nvPicPr>
        <xdr:cNvPr id="9262" name="Grafik 5" descr="chloote_leu.gif">
          <a:extLst>
            <a:ext uri="{FF2B5EF4-FFF2-40B4-BE49-F238E27FC236}">
              <a16:creationId xmlns:a16="http://schemas.microsoft.com/office/drawing/2014/main" xmlns="" id="{00000000-0008-0000-0100-00002E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2247900"/>
          <a:ext cx="552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19050</xdr:colOff>
      <xdr:row>57</xdr:row>
      <xdr:rowOff>133350</xdr:rowOff>
    </xdr:from>
    <xdr:to>
      <xdr:col>32</xdr:col>
      <xdr:colOff>133350</xdr:colOff>
      <xdr:row>59</xdr:row>
      <xdr:rowOff>152401</xdr:rowOff>
    </xdr:to>
    <xdr:pic>
      <xdr:nvPicPr>
        <xdr:cNvPr id="9263" name="Grafik 6" descr="chloote_leu.gif">
          <a:extLst>
            <a:ext uri="{FF2B5EF4-FFF2-40B4-BE49-F238E27FC236}">
              <a16:creationId xmlns:a16="http://schemas.microsoft.com/office/drawing/2014/main" xmlns="" id="{00000000-0008-0000-0100-00002F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9563100"/>
          <a:ext cx="552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19050</xdr:colOff>
      <xdr:row>42</xdr:row>
      <xdr:rowOff>133350</xdr:rowOff>
    </xdr:from>
    <xdr:to>
      <xdr:col>32</xdr:col>
      <xdr:colOff>133350</xdr:colOff>
      <xdr:row>44</xdr:row>
      <xdr:rowOff>152400</xdr:rowOff>
    </xdr:to>
    <xdr:pic>
      <xdr:nvPicPr>
        <xdr:cNvPr id="9264" name="Grafik 7" descr="chloote_leu.gif">
          <a:extLst>
            <a:ext uri="{FF2B5EF4-FFF2-40B4-BE49-F238E27FC236}">
              <a16:creationId xmlns:a16="http://schemas.microsoft.com/office/drawing/2014/main" xmlns="" id="{00000000-0008-0000-0100-000030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7124700"/>
          <a:ext cx="552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45</xdr:col>
      <xdr:colOff>19050</xdr:colOff>
      <xdr:row>27</xdr:row>
      <xdr:rowOff>133350</xdr:rowOff>
    </xdr:from>
    <xdr:to>
      <xdr:col>47</xdr:col>
      <xdr:colOff>133350</xdr:colOff>
      <xdr:row>29</xdr:row>
      <xdr:rowOff>152401</xdr:rowOff>
    </xdr:to>
    <xdr:pic>
      <xdr:nvPicPr>
        <xdr:cNvPr id="9265" name="Grafik 8" descr="chloote_leu.gif">
          <a:extLst>
            <a:ext uri="{FF2B5EF4-FFF2-40B4-BE49-F238E27FC236}">
              <a16:creationId xmlns:a16="http://schemas.microsoft.com/office/drawing/2014/main" xmlns="" id="{00000000-0008-0000-0100-000031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4686300"/>
          <a:ext cx="552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45</xdr:col>
      <xdr:colOff>19050</xdr:colOff>
      <xdr:row>12</xdr:row>
      <xdr:rowOff>133350</xdr:rowOff>
    </xdr:from>
    <xdr:to>
      <xdr:col>47</xdr:col>
      <xdr:colOff>133350</xdr:colOff>
      <xdr:row>14</xdr:row>
      <xdr:rowOff>152400</xdr:rowOff>
    </xdr:to>
    <xdr:pic>
      <xdr:nvPicPr>
        <xdr:cNvPr id="9266" name="Grafik 9" descr="chloote_leu.gif">
          <a:extLst>
            <a:ext uri="{FF2B5EF4-FFF2-40B4-BE49-F238E27FC236}">
              <a16:creationId xmlns:a16="http://schemas.microsoft.com/office/drawing/2014/main" xmlns="" id="{00000000-0008-0000-0100-000032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2247900"/>
          <a:ext cx="552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45</xdr:col>
      <xdr:colOff>19050</xdr:colOff>
      <xdr:row>57</xdr:row>
      <xdr:rowOff>133350</xdr:rowOff>
    </xdr:from>
    <xdr:to>
      <xdr:col>47</xdr:col>
      <xdr:colOff>133350</xdr:colOff>
      <xdr:row>59</xdr:row>
      <xdr:rowOff>152401</xdr:rowOff>
    </xdr:to>
    <xdr:pic>
      <xdr:nvPicPr>
        <xdr:cNvPr id="9267" name="Grafik 10" descr="chloote_leu.gif">
          <a:extLst>
            <a:ext uri="{FF2B5EF4-FFF2-40B4-BE49-F238E27FC236}">
              <a16:creationId xmlns:a16="http://schemas.microsoft.com/office/drawing/2014/main" xmlns="" id="{00000000-0008-0000-0100-000033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9563100"/>
          <a:ext cx="552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45</xdr:col>
      <xdr:colOff>19050</xdr:colOff>
      <xdr:row>42</xdr:row>
      <xdr:rowOff>123825</xdr:rowOff>
    </xdr:from>
    <xdr:to>
      <xdr:col>47</xdr:col>
      <xdr:colOff>133350</xdr:colOff>
      <xdr:row>44</xdr:row>
      <xdr:rowOff>142875</xdr:rowOff>
    </xdr:to>
    <xdr:pic>
      <xdr:nvPicPr>
        <xdr:cNvPr id="9268" name="Grafik 11" descr="chloote_leu.gif">
          <a:extLst>
            <a:ext uri="{FF2B5EF4-FFF2-40B4-BE49-F238E27FC236}">
              <a16:creationId xmlns:a16="http://schemas.microsoft.com/office/drawing/2014/main" xmlns="" id="{00000000-0008-0000-0100-000034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7115175"/>
          <a:ext cx="552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27</xdr:row>
      <xdr:rowOff>133350</xdr:rowOff>
    </xdr:from>
    <xdr:to>
      <xdr:col>2</xdr:col>
      <xdr:colOff>133350</xdr:colOff>
      <xdr:row>29</xdr:row>
      <xdr:rowOff>152401</xdr:rowOff>
    </xdr:to>
    <xdr:pic>
      <xdr:nvPicPr>
        <xdr:cNvPr id="9269" name="Grafik 12" descr="chloote_leu.gif">
          <a:extLst>
            <a:ext uri="{FF2B5EF4-FFF2-40B4-BE49-F238E27FC236}">
              <a16:creationId xmlns:a16="http://schemas.microsoft.com/office/drawing/2014/main" xmlns="" id="{00000000-0008-0000-0100-000035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686300"/>
          <a:ext cx="552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133350</xdr:rowOff>
    </xdr:from>
    <xdr:to>
      <xdr:col>2</xdr:col>
      <xdr:colOff>133350</xdr:colOff>
      <xdr:row>14</xdr:row>
      <xdr:rowOff>152400</xdr:rowOff>
    </xdr:to>
    <xdr:pic>
      <xdr:nvPicPr>
        <xdr:cNvPr id="9270" name="Grafik 13" descr="chloote_leu.gif">
          <a:extLst>
            <a:ext uri="{FF2B5EF4-FFF2-40B4-BE49-F238E27FC236}">
              <a16:creationId xmlns:a16="http://schemas.microsoft.com/office/drawing/2014/main" xmlns="" id="{00000000-0008-0000-0100-000036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47900"/>
          <a:ext cx="552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57</xdr:row>
      <xdr:rowOff>133350</xdr:rowOff>
    </xdr:from>
    <xdr:to>
      <xdr:col>2</xdr:col>
      <xdr:colOff>133350</xdr:colOff>
      <xdr:row>59</xdr:row>
      <xdr:rowOff>152401</xdr:rowOff>
    </xdr:to>
    <xdr:pic>
      <xdr:nvPicPr>
        <xdr:cNvPr id="9271" name="Grafik 14" descr="chloote_leu.gif">
          <a:extLst>
            <a:ext uri="{FF2B5EF4-FFF2-40B4-BE49-F238E27FC236}">
              <a16:creationId xmlns:a16="http://schemas.microsoft.com/office/drawing/2014/main" xmlns="" id="{00000000-0008-0000-0100-000037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63100"/>
          <a:ext cx="552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42</xdr:row>
      <xdr:rowOff>123825</xdr:rowOff>
    </xdr:from>
    <xdr:to>
      <xdr:col>2</xdr:col>
      <xdr:colOff>133350</xdr:colOff>
      <xdr:row>44</xdr:row>
      <xdr:rowOff>142875</xdr:rowOff>
    </xdr:to>
    <xdr:pic>
      <xdr:nvPicPr>
        <xdr:cNvPr id="9272" name="Grafik 15" descr="chloote_leu.gif">
          <a:extLst>
            <a:ext uri="{FF2B5EF4-FFF2-40B4-BE49-F238E27FC236}">
              <a16:creationId xmlns:a16="http://schemas.microsoft.com/office/drawing/2014/main" xmlns="" id="{00000000-0008-0000-0100-000038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115175"/>
          <a:ext cx="552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19050</xdr:colOff>
      <xdr:row>27</xdr:row>
      <xdr:rowOff>133350</xdr:rowOff>
    </xdr:from>
    <xdr:to>
      <xdr:col>17</xdr:col>
      <xdr:colOff>133350</xdr:colOff>
      <xdr:row>29</xdr:row>
      <xdr:rowOff>152401</xdr:rowOff>
    </xdr:to>
    <xdr:pic>
      <xdr:nvPicPr>
        <xdr:cNvPr id="9273" name="Grafik 16" descr="chloote_leu.gif">
          <a:extLst>
            <a:ext uri="{FF2B5EF4-FFF2-40B4-BE49-F238E27FC236}">
              <a16:creationId xmlns:a16="http://schemas.microsoft.com/office/drawing/2014/main" xmlns="" id="{00000000-0008-0000-0100-000039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4686300"/>
          <a:ext cx="552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19050</xdr:colOff>
      <xdr:row>12</xdr:row>
      <xdr:rowOff>123825</xdr:rowOff>
    </xdr:from>
    <xdr:to>
      <xdr:col>17</xdr:col>
      <xdr:colOff>133350</xdr:colOff>
      <xdr:row>14</xdr:row>
      <xdr:rowOff>142875</xdr:rowOff>
    </xdr:to>
    <xdr:pic>
      <xdr:nvPicPr>
        <xdr:cNvPr id="9274" name="Grafik 17" descr="chloote_leu.gif">
          <a:extLst>
            <a:ext uri="{FF2B5EF4-FFF2-40B4-BE49-F238E27FC236}">
              <a16:creationId xmlns:a16="http://schemas.microsoft.com/office/drawing/2014/main" xmlns="" id="{00000000-0008-0000-0100-00003A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2238375"/>
          <a:ext cx="552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19050</xdr:colOff>
      <xdr:row>57</xdr:row>
      <xdr:rowOff>123825</xdr:rowOff>
    </xdr:from>
    <xdr:to>
      <xdr:col>17</xdr:col>
      <xdr:colOff>133350</xdr:colOff>
      <xdr:row>59</xdr:row>
      <xdr:rowOff>142876</xdr:rowOff>
    </xdr:to>
    <xdr:pic>
      <xdr:nvPicPr>
        <xdr:cNvPr id="9275" name="Grafik 18" descr="chloote_leu.gif">
          <a:extLst>
            <a:ext uri="{FF2B5EF4-FFF2-40B4-BE49-F238E27FC236}">
              <a16:creationId xmlns:a16="http://schemas.microsoft.com/office/drawing/2014/main" xmlns="" id="{00000000-0008-0000-0100-00003B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9553575"/>
          <a:ext cx="552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9525</xdr:colOff>
      <xdr:row>42</xdr:row>
      <xdr:rowOff>123825</xdr:rowOff>
    </xdr:from>
    <xdr:to>
      <xdr:col>17</xdr:col>
      <xdr:colOff>133350</xdr:colOff>
      <xdr:row>44</xdr:row>
      <xdr:rowOff>142875</xdr:rowOff>
    </xdr:to>
    <xdr:pic>
      <xdr:nvPicPr>
        <xdr:cNvPr id="9276" name="Grafik 19" descr="chloote_leu.gif">
          <a:extLst>
            <a:ext uri="{FF2B5EF4-FFF2-40B4-BE49-F238E27FC236}">
              <a16:creationId xmlns:a16="http://schemas.microsoft.com/office/drawing/2014/main" xmlns="" id="{00000000-0008-0000-0100-00003C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115175"/>
          <a:ext cx="5619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60</xdr:col>
      <xdr:colOff>19050</xdr:colOff>
      <xdr:row>27</xdr:row>
      <xdr:rowOff>133350</xdr:rowOff>
    </xdr:from>
    <xdr:to>
      <xdr:col>62</xdr:col>
      <xdr:colOff>133350</xdr:colOff>
      <xdr:row>29</xdr:row>
      <xdr:rowOff>152401</xdr:rowOff>
    </xdr:to>
    <xdr:pic>
      <xdr:nvPicPr>
        <xdr:cNvPr id="9277" name="Grafik 20" descr="chloote_leu.gif">
          <a:extLst>
            <a:ext uri="{FF2B5EF4-FFF2-40B4-BE49-F238E27FC236}">
              <a16:creationId xmlns:a16="http://schemas.microsoft.com/office/drawing/2014/main" xmlns="" id="{00000000-0008-0000-0100-00003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686300"/>
          <a:ext cx="552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60</xdr:col>
      <xdr:colOff>19050</xdr:colOff>
      <xdr:row>12</xdr:row>
      <xdr:rowOff>123825</xdr:rowOff>
    </xdr:from>
    <xdr:to>
      <xdr:col>62</xdr:col>
      <xdr:colOff>133350</xdr:colOff>
      <xdr:row>14</xdr:row>
      <xdr:rowOff>142875</xdr:rowOff>
    </xdr:to>
    <xdr:pic>
      <xdr:nvPicPr>
        <xdr:cNvPr id="9278" name="Grafik 21" descr="chloote_leu.gif">
          <a:extLst>
            <a:ext uri="{FF2B5EF4-FFF2-40B4-BE49-F238E27FC236}">
              <a16:creationId xmlns:a16="http://schemas.microsoft.com/office/drawing/2014/main" xmlns="" id="{00000000-0008-0000-0100-00003E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238375"/>
          <a:ext cx="552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60</xdr:col>
      <xdr:colOff>19050</xdr:colOff>
      <xdr:row>57</xdr:row>
      <xdr:rowOff>123825</xdr:rowOff>
    </xdr:from>
    <xdr:to>
      <xdr:col>62</xdr:col>
      <xdr:colOff>133350</xdr:colOff>
      <xdr:row>59</xdr:row>
      <xdr:rowOff>142876</xdr:rowOff>
    </xdr:to>
    <xdr:pic>
      <xdr:nvPicPr>
        <xdr:cNvPr id="9279" name="Grafik 22" descr="chloote_leu.gif">
          <a:extLst>
            <a:ext uri="{FF2B5EF4-FFF2-40B4-BE49-F238E27FC236}">
              <a16:creationId xmlns:a16="http://schemas.microsoft.com/office/drawing/2014/main" xmlns="" id="{00000000-0008-0000-0100-00003F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9553575"/>
          <a:ext cx="552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60</xdr:col>
      <xdr:colOff>9525</xdr:colOff>
      <xdr:row>42</xdr:row>
      <xdr:rowOff>123825</xdr:rowOff>
    </xdr:from>
    <xdr:to>
      <xdr:col>62</xdr:col>
      <xdr:colOff>133350</xdr:colOff>
      <xdr:row>44</xdr:row>
      <xdr:rowOff>142875</xdr:rowOff>
    </xdr:to>
    <xdr:pic>
      <xdr:nvPicPr>
        <xdr:cNvPr id="9280" name="Grafik 23" descr="chloote_leu.gif">
          <a:extLst>
            <a:ext uri="{FF2B5EF4-FFF2-40B4-BE49-F238E27FC236}">
              <a16:creationId xmlns:a16="http://schemas.microsoft.com/office/drawing/2014/main" xmlns="" id="{00000000-0008-0000-0100-000040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54025" y="7115175"/>
          <a:ext cx="5619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75</xdr:col>
      <xdr:colOff>19050</xdr:colOff>
      <xdr:row>27</xdr:row>
      <xdr:rowOff>123825</xdr:rowOff>
    </xdr:from>
    <xdr:to>
      <xdr:col>77</xdr:col>
      <xdr:colOff>133350</xdr:colOff>
      <xdr:row>29</xdr:row>
      <xdr:rowOff>142876</xdr:rowOff>
    </xdr:to>
    <xdr:pic>
      <xdr:nvPicPr>
        <xdr:cNvPr id="9281" name="Grafik 24" descr="chloote_leu.gif">
          <a:extLst>
            <a:ext uri="{FF2B5EF4-FFF2-40B4-BE49-F238E27FC236}">
              <a16:creationId xmlns:a16="http://schemas.microsoft.com/office/drawing/2014/main" xmlns="" id="{00000000-0008-0000-0100-000041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9675" y="4676775"/>
          <a:ext cx="552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75</xdr:col>
      <xdr:colOff>9525</xdr:colOff>
      <xdr:row>12</xdr:row>
      <xdr:rowOff>123825</xdr:rowOff>
    </xdr:from>
    <xdr:to>
      <xdr:col>77</xdr:col>
      <xdr:colOff>133350</xdr:colOff>
      <xdr:row>14</xdr:row>
      <xdr:rowOff>142875</xdr:rowOff>
    </xdr:to>
    <xdr:pic>
      <xdr:nvPicPr>
        <xdr:cNvPr id="9282" name="Grafik 25" descr="chloote_leu.gif">
          <a:extLst>
            <a:ext uri="{FF2B5EF4-FFF2-40B4-BE49-F238E27FC236}">
              <a16:creationId xmlns:a16="http://schemas.microsoft.com/office/drawing/2014/main" xmlns="" id="{00000000-0008-0000-0100-000042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0150" y="2238375"/>
          <a:ext cx="5619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75</xdr:col>
      <xdr:colOff>9525</xdr:colOff>
      <xdr:row>57</xdr:row>
      <xdr:rowOff>123825</xdr:rowOff>
    </xdr:from>
    <xdr:to>
      <xdr:col>77</xdr:col>
      <xdr:colOff>133350</xdr:colOff>
      <xdr:row>59</xdr:row>
      <xdr:rowOff>142876</xdr:rowOff>
    </xdr:to>
    <xdr:pic>
      <xdr:nvPicPr>
        <xdr:cNvPr id="9283" name="Grafik 26" descr="chloote_leu.gif">
          <a:extLst>
            <a:ext uri="{FF2B5EF4-FFF2-40B4-BE49-F238E27FC236}">
              <a16:creationId xmlns:a16="http://schemas.microsoft.com/office/drawing/2014/main" xmlns="" id="{00000000-0008-0000-0100-000043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0150" y="9553575"/>
          <a:ext cx="5619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75</xdr:col>
      <xdr:colOff>9525</xdr:colOff>
      <xdr:row>42</xdr:row>
      <xdr:rowOff>123825</xdr:rowOff>
    </xdr:from>
    <xdr:to>
      <xdr:col>77</xdr:col>
      <xdr:colOff>133350</xdr:colOff>
      <xdr:row>44</xdr:row>
      <xdr:rowOff>142875</xdr:rowOff>
    </xdr:to>
    <xdr:pic>
      <xdr:nvPicPr>
        <xdr:cNvPr id="9284" name="Grafik 27" descr="chloote_leu.gif">
          <a:extLst>
            <a:ext uri="{FF2B5EF4-FFF2-40B4-BE49-F238E27FC236}">
              <a16:creationId xmlns:a16="http://schemas.microsoft.com/office/drawing/2014/main" xmlns="" id="{00000000-0008-0000-0100-000044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0150" y="7115175"/>
          <a:ext cx="5619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90</xdr:col>
      <xdr:colOff>19050</xdr:colOff>
      <xdr:row>27</xdr:row>
      <xdr:rowOff>123825</xdr:rowOff>
    </xdr:from>
    <xdr:to>
      <xdr:col>92</xdr:col>
      <xdr:colOff>133350</xdr:colOff>
      <xdr:row>29</xdr:row>
      <xdr:rowOff>142876</xdr:rowOff>
    </xdr:to>
    <xdr:pic>
      <xdr:nvPicPr>
        <xdr:cNvPr id="9285" name="Grafik 28" descr="chloote_leu.gif">
          <a:extLst>
            <a:ext uri="{FF2B5EF4-FFF2-40B4-BE49-F238E27FC236}">
              <a16:creationId xmlns:a16="http://schemas.microsoft.com/office/drawing/2014/main" xmlns="" id="{00000000-0008-0000-0100-000045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35800" y="4676775"/>
          <a:ext cx="552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90</xdr:col>
      <xdr:colOff>9525</xdr:colOff>
      <xdr:row>12</xdr:row>
      <xdr:rowOff>123825</xdr:rowOff>
    </xdr:from>
    <xdr:to>
      <xdr:col>92</xdr:col>
      <xdr:colOff>133350</xdr:colOff>
      <xdr:row>14</xdr:row>
      <xdr:rowOff>142875</xdr:rowOff>
    </xdr:to>
    <xdr:pic>
      <xdr:nvPicPr>
        <xdr:cNvPr id="9286" name="Grafik 29" descr="chloote_leu.gif">
          <a:extLst>
            <a:ext uri="{FF2B5EF4-FFF2-40B4-BE49-F238E27FC236}">
              <a16:creationId xmlns:a16="http://schemas.microsoft.com/office/drawing/2014/main" xmlns="" id="{00000000-0008-0000-0100-000046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6275" y="2238375"/>
          <a:ext cx="5619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90</xdr:col>
      <xdr:colOff>9525</xdr:colOff>
      <xdr:row>57</xdr:row>
      <xdr:rowOff>123825</xdr:rowOff>
    </xdr:from>
    <xdr:to>
      <xdr:col>92</xdr:col>
      <xdr:colOff>133350</xdr:colOff>
      <xdr:row>59</xdr:row>
      <xdr:rowOff>142876</xdr:rowOff>
    </xdr:to>
    <xdr:pic>
      <xdr:nvPicPr>
        <xdr:cNvPr id="9287" name="Grafik 30" descr="chloote_leu.gif">
          <a:extLst>
            <a:ext uri="{FF2B5EF4-FFF2-40B4-BE49-F238E27FC236}">
              <a16:creationId xmlns:a16="http://schemas.microsoft.com/office/drawing/2014/main" xmlns="" id="{00000000-0008-0000-0100-000047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6275" y="9553575"/>
          <a:ext cx="5619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90</xdr:col>
      <xdr:colOff>9525</xdr:colOff>
      <xdr:row>42</xdr:row>
      <xdr:rowOff>123825</xdr:rowOff>
    </xdr:from>
    <xdr:to>
      <xdr:col>92</xdr:col>
      <xdr:colOff>133350</xdr:colOff>
      <xdr:row>44</xdr:row>
      <xdr:rowOff>142875</xdr:rowOff>
    </xdr:to>
    <xdr:pic>
      <xdr:nvPicPr>
        <xdr:cNvPr id="9288" name="Grafik 31" descr="chloote_leu.gif">
          <a:extLst>
            <a:ext uri="{FF2B5EF4-FFF2-40B4-BE49-F238E27FC236}">
              <a16:creationId xmlns:a16="http://schemas.microsoft.com/office/drawing/2014/main" xmlns="" id="{00000000-0008-0000-0100-000048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6275" y="7115175"/>
          <a:ext cx="5619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105</xdr:col>
      <xdr:colOff>9525</xdr:colOff>
      <xdr:row>27</xdr:row>
      <xdr:rowOff>123825</xdr:rowOff>
    </xdr:from>
    <xdr:to>
      <xdr:col>107</xdr:col>
      <xdr:colOff>133350</xdr:colOff>
      <xdr:row>29</xdr:row>
      <xdr:rowOff>142876</xdr:rowOff>
    </xdr:to>
    <xdr:pic>
      <xdr:nvPicPr>
        <xdr:cNvPr id="9289" name="Grafik 32" descr="chloote_leu.gif">
          <a:extLst>
            <a:ext uri="{FF2B5EF4-FFF2-40B4-BE49-F238E27FC236}">
              <a16:creationId xmlns:a16="http://schemas.microsoft.com/office/drawing/2014/main" xmlns="" id="{00000000-0008-0000-0100-000049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12400" y="4676775"/>
          <a:ext cx="5619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105</xdr:col>
      <xdr:colOff>9525</xdr:colOff>
      <xdr:row>12</xdr:row>
      <xdr:rowOff>123825</xdr:rowOff>
    </xdr:from>
    <xdr:to>
      <xdr:col>107</xdr:col>
      <xdr:colOff>133350</xdr:colOff>
      <xdr:row>14</xdr:row>
      <xdr:rowOff>142875</xdr:rowOff>
    </xdr:to>
    <xdr:pic>
      <xdr:nvPicPr>
        <xdr:cNvPr id="9290" name="Grafik 33" descr="chloote_leu.gif">
          <a:extLst>
            <a:ext uri="{FF2B5EF4-FFF2-40B4-BE49-F238E27FC236}">
              <a16:creationId xmlns:a16="http://schemas.microsoft.com/office/drawing/2014/main" xmlns="" id="{00000000-0008-0000-0100-00004A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12400" y="2238375"/>
          <a:ext cx="5619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105</xdr:col>
      <xdr:colOff>9525</xdr:colOff>
      <xdr:row>57</xdr:row>
      <xdr:rowOff>123825</xdr:rowOff>
    </xdr:from>
    <xdr:to>
      <xdr:col>107</xdr:col>
      <xdr:colOff>133350</xdr:colOff>
      <xdr:row>59</xdr:row>
      <xdr:rowOff>142876</xdr:rowOff>
    </xdr:to>
    <xdr:pic>
      <xdr:nvPicPr>
        <xdr:cNvPr id="9291" name="Grafik 34" descr="chloote_leu.gif">
          <a:extLst>
            <a:ext uri="{FF2B5EF4-FFF2-40B4-BE49-F238E27FC236}">
              <a16:creationId xmlns:a16="http://schemas.microsoft.com/office/drawing/2014/main" xmlns="" id="{00000000-0008-0000-0100-00004B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12400" y="9553575"/>
          <a:ext cx="5619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105</xdr:col>
      <xdr:colOff>9525</xdr:colOff>
      <xdr:row>42</xdr:row>
      <xdr:rowOff>123825</xdr:rowOff>
    </xdr:from>
    <xdr:to>
      <xdr:col>107</xdr:col>
      <xdr:colOff>133350</xdr:colOff>
      <xdr:row>44</xdr:row>
      <xdr:rowOff>142875</xdr:rowOff>
    </xdr:to>
    <xdr:pic>
      <xdr:nvPicPr>
        <xdr:cNvPr id="9292" name="Grafik 35" descr="chloote_leu.gif">
          <a:extLst>
            <a:ext uri="{FF2B5EF4-FFF2-40B4-BE49-F238E27FC236}">
              <a16:creationId xmlns:a16="http://schemas.microsoft.com/office/drawing/2014/main" xmlns="" id="{00000000-0008-0000-0100-00004C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12400" y="7115175"/>
          <a:ext cx="5619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60</xdr:col>
      <xdr:colOff>19050</xdr:colOff>
      <xdr:row>27</xdr:row>
      <xdr:rowOff>133350</xdr:rowOff>
    </xdr:from>
    <xdr:to>
      <xdr:col>62</xdr:col>
      <xdr:colOff>142875</xdr:colOff>
      <xdr:row>29</xdr:row>
      <xdr:rowOff>152401</xdr:rowOff>
    </xdr:to>
    <xdr:pic>
      <xdr:nvPicPr>
        <xdr:cNvPr id="9293" name="Grafik 4" descr="chloote_leu.gif">
          <a:extLst>
            <a:ext uri="{FF2B5EF4-FFF2-40B4-BE49-F238E27FC236}">
              <a16:creationId xmlns:a16="http://schemas.microsoft.com/office/drawing/2014/main" xmlns="" id="{00000000-0008-0000-0100-00004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686300"/>
          <a:ext cx="5619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60</xdr:col>
      <xdr:colOff>19050</xdr:colOff>
      <xdr:row>12</xdr:row>
      <xdr:rowOff>133350</xdr:rowOff>
    </xdr:from>
    <xdr:to>
      <xdr:col>62</xdr:col>
      <xdr:colOff>133350</xdr:colOff>
      <xdr:row>14</xdr:row>
      <xdr:rowOff>152400</xdr:rowOff>
    </xdr:to>
    <xdr:pic>
      <xdr:nvPicPr>
        <xdr:cNvPr id="9294" name="Grafik 5" descr="chloote_leu.gif">
          <a:extLst>
            <a:ext uri="{FF2B5EF4-FFF2-40B4-BE49-F238E27FC236}">
              <a16:creationId xmlns:a16="http://schemas.microsoft.com/office/drawing/2014/main" xmlns="" id="{00000000-0008-0000-0100-00004E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247900"/>
          <a:ext cx="552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75</xdr:col>
      <xdr:colOff>19050</xdr:colOff>
      <xdr:row>27</xdr:row>
      <xdr:rowOff>133350</xdr:rowOff>
    </xdr:from>
    <xdr:to>
      <xdr:col>77</xdr:col>
      <xdr:colOff>133350</xdr:colOff>
      <xdr:row>29</xdr:row>
      <xdr:rowOff>152401</xdr:rowOff>
    </xdr:to>
    <xdr:pic>
      <xdr:nvPicPr>
        <xdr:cNvPr id="9295" name="Grafik 8" descr="chloote_leu.gif">
          <a:extLst>
            <a:ext uri="{FF2B5EF4-FFF2-40B4-BE49-F238E27FC236}">
              <a16:creationId xmlns:a16="http://schemas.microsoft.com/office/drawing/2014/main" xmlns="" id="{00000000-0008-0000-0100-00004F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9675" y="4686300"/>
          <a:ext cx="552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75</xdr:col>
      <xdr:colOff>19050</xdr:colOff>
      <xdr:row>12</xdr:row>
      <xdr:rowOff>133350</xdr:rowOff>
    </xdr:from>
    <xdr:to>
      <xdr:col>77</xdr:col>
      <xdr:colOff>133350</xdr:colOff>
      <xdr:row>14</xdr:row>
      <xdr:rowOff>152400</xdr:rowOff>
    </xdr:to>
    <xdr:pic>
      <xdr:nvPicPr>
        <xdr:cNvPr id="9296" name="Grafik 9" descr="chloote_leu.gif">
          <a:extLst>
            <a:ext uri="{FF2B5EF4-FFF2-40B4-BE49-F238E27FC236}">
              <a16:creationId xmlns:a16="http://schemas.microsoft.com/office/drawing/2014/main" xmlns="" id="{00000000-0008-0000-0100-000050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9675" y="2247900"/>
          <a:ext cx="552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B5:GQ199"/>
  <sheetViews>
    <sheetView showGridLines="0" showRowColHeaders="0" tabSelected="1" topLeftCell="A47" zoomScale="85" zoomScaleNormal="85" workbookViewId="0">
      <selection activeCell="EB66" sqref="EB66:ED66"/>
    </sheetView>
  </sheetViews>
  <sheetFormatPr baseColWidth="10" defaultColWidth="1.7109375" defaultRowHeight="12.75" x14ac:dyDescent="0.2"/>
  <cols>
    <col min="1" max="1" width="9.7109375" style="15" customWidth="1"/>
    <col min="2" max="47" width="1.7109375" style="15" customWidth="1"/>
    <col min="48" max="48" width="2.42578125" style="15" customWidth="1"/>
    <col min="49" max="65" width="1.7109375" style="15" customWidth="1"/>
    <col min="66" max="66" width="1.7109375" style="17" customWidth="1"/>
    <col min="67" max="67" width="2.85546875" style="23" hidden="1" customWidth="1"/>
    <col min="68" max="68" width="2.140625" style="23" hidden="1" customWidth="1"/>
    <col min="69" max="71" width="2.85546875" style="23" hidden="1" customWidth="1"/>
    <col min="72" max="72" width="1.7109375" style="20" customWidth="1"/>
    <col min="73" max="73" width="1.7109375" style="21" customWidth="1"/>
    <col min="74" max="74" width="1.7109375" style="16" customWidth="1"/>
    <col min="75" max="77" width="1.7109375" style="20" customWidth="1"/>
    <col min="78" max="81" width="1.7109375" style="21" customWidth="1"/>
    <col min="82" max="82" width="2.140625" style="21" customWidth="1"/>
    <col min="83" max="83" width="1.7109375" style="21" customWidth="1"/>
    <col min="84" max="84" width="1.7109375" style="16" customWidth="1"/>
    <col min="85" max="90" width="1.7109375" style="24" customWidth="1"/>
    <col min="91" max="91" width="1.7109375" style="25" customWidth="1"/>
    <col min="92" max="93" width="1.7109375" style="20" customWidth="1"/>
    <col min="94" max="104" width="1.7109375" style="21" customWidth="1"/>
    <col min="105" max="126" width="1.7109375" style="16" customWidth="1"/>
    <col min="127" max="132" width="1.7109375" style="24" customWidth="1"/>
    <col min="133" max="133" width="1.7109375" style="25" customWidth="1"/>
    <col min="134" max="135" width="1.7109375" style="20" customWidth="1"/>
    <col min="136" max="139" width="1.7109375" style="21" customWidth="1"/>
    <col min="140" max="140" width="2.85546875" style="23" hidden="1" customWidth="1"/>
    <col min="141" max="141" width="2.140625" style="23" hidden="1" customWidth="1"/>
    <col min="142" max="144" width="2.85546875" style="23" hidden="1" customWidth="1"/>
    <col min="145" max="147" width="1.7109375" style="21" customWidth="1"/>
    <col min="148" max="148" width="4.140625" style="15" hidden="1" customWidth="1"/>
    <col min="149" max="149" width="12.85546875" style="23" hidden="1" customWidth="1"/>
    <col min="150" max="154" width="4.7109375" style="23" hidden="1" customWidth="1"/>
    <col min="155" max="155" width="2.85546875" style="23" hidden="1" customWidth="1"/>
    <col min="156" max="156" width="4.140625" style="15" hidden="1" customWidth="1"/>
    <col min="157" max="157" width="12.85546875" style="15" hidden="1" customWidth="1"/>
    <col min="158" max="164" width="4.7109375" style="15" hidden="1" customWidth="1"/>
    <col min="165" max="165" width="6.5703125" style="15" hidden="1" customWidth="1"/>
    <col min="166" max="166" width="12.85546875" style="15" hidden="1" customWidth="1"/>
    <col min="167" max="171" width="5.7109375" style="15" hidden="1" customWidth="1"/>
    <col min="172" max="172" width="1.7109375" style="15" hidden="1" customWidth="1"/>
    <col min="173" max="173" width="8.85546875" style="15" hidden="1" customWidth="1"/>
    <col min="174" max="174" width="3.140625" style="15" hidden="1" customWidth="1"/>
    <col min="175" max="175" width="2.7109375" style="15" hidden="1" customWidth="1"/>
    <col min="176" max="176" width="0" style="15" hidden="1" customWidth="1"/>
    <col min="177" max="178" width="5.7109375" style="55" hidden="1" customWidth="1"/>
    <col min="179" max="179" width="8.140625" style="15" hidden="1" customWidth="1"/>
    <col min="180" max="180" width="0" style="15" hidden="1" customWidth="1"/>
    <col min="181" max="184" width="5.7109375" style="15" hidden="1" customWidth="1"/>
    <col min="185" max="185" width="8.140625" style="15" hidden="1" customWidth="1"/>
    <col min="186" max="186" width="1.7109375" style="15" hidden="1" customWidth="1"/>
    <col min="187" max="187" width="13.85546875" style="15" hidden="1" customWidth="1"/>
    <col min="188" max="192" width="8.140625" style="15" hidden="1" customWidth="1"/>
    <col min="193" max="193" width="6.5703125" style="15" hidden="1" customWidth="1"/>
    <col min="194" max="194" width="2.28515625" style="15" hidden="1" customWidth="1"/>
    <col min="195" max="195" width="2" style="15" hidden="1" customWidth="1"/>
    <col min="196" max="196" width="5.42578125" style="15" hidden="1" customWidth="1"/>
    <col min="197" max="16384" width="1.7109375" style="15"/>
  </cols>
  <sheetData>
    <row r="5" spans="2:155" ht="15.95" customHeight="1" thickBot="1" x14ac:dyDescent="0.25"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99"/>
      <c r="EO5" s="99"/>
      <c r="EP5" s="99"/>
      <c r="EQ5" s="99"/>
      <c r="ES5" s="15"/>
      <c r="ET5" s="15"/>
      <c r="EU5" s="15"/>
      <c r="EV5" s="15"/>
      <c r="EW5" s="15"/>
      <c r="EX5" s="15"/>
      <c r="EY5" s="15"/>
    </row>
    <row r="6" spans="2:155" ht="15.95" customHeight="1" thickBot="1" x14ac:dyDescent="0.25">
      <c r="B6" s="228" t="s">
        <v>11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30"/>
      <c r="AB6" s="160" t="s">
        <v>68</v>
      </c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0"/>
      <c r="BN6" s="160"/>
      <c r="BO6" s="160"/>
      <c r="BP6" s="160"/>
      <c r="BQ6" s="160"/>
      <c r="BR6" s="160"/>
      <c r="BS6" s="160"/>
      <c r="BT6" s="160"/>
      <c r="BU6" s="160"/>
      <c r="BV6" s="160"/>
      <c r="BW6" s="160"/>
      <c r="BX6" s="160"/>
      <c r="BY6" s="160"/>
      <c r="BZ6" s="160"/>
      <c r="CA6" s="160"/>
      <c r="CB6" s="160"/>
      <c r="CC6" s="160"/>
      <c r="CD6" s="160"/>
      <c r="CE6" s="160"/>
      <c r="CF6" s="160"/>
      <c r="CG6" s="160"/>
      <c r="CH6" s="160"/>
      <c r="CI6" s="160"/>
      <c r="CJ6" s="160"/>
      <c r="CK6" s="160"/>
      <c r="CL6" s="160"/>
      <c r="CM6" s="160"/>
      <c r="CN6" s="160"/>
      <c r="CO6" s="160"/>
      <c r="CP6" s="160"/>
      <c r="CQ6" s="160"/>
      <c r="CR6" s="160"/>
      <c r="CS6" s="160"/>
      <c r="CT6" s="160"/>
      <c r="CU6" s="160"/>
      <c r="CV6" s="160"/>
      <c r="CW6" s="160"/>
      <c r="CX6" s="160"/>
      <c r="CY6" s="160"/>
      <c r="CZ6" s="160"/>
      <c r="DA6" s="160"/>
      <c r="DB6" s="160"/>
      <c r="DC6" s="160"/>
      <c r="DD6" s="160"/>
      <c r="DE6" s="160"/>
      <c r="DF6" s="160"/>
      <c r="DG6" s="160"/>
      <c r="DH6" s="160"/>
      <c r="DJ6" s="280" t="s">
        <v>62</v>
      </c>
      <c r="DK6" s="281"/>
      <c r="DL6" s="281"/>
      <c r="DM6" s="281"/>
      <c r="DN6" s="281"/>
      <c r="DO6" s="281"/>
      <c r="DP6" s="281"/>
      <c r="DQ6" s="281"/>
      <c r="DR6" s="281"/>
      <c r="DS6" s="281"/>
      <c r="DT6" s="281"/>
      <c r="DU6" s="281"/>
      <c r="DV6" s="281"/>
      <c r="DW6" s="281"/>
      <c r="DX6" s="281"/>
      <c r="DY6" s="281"/>
      <c r="DZ6" s="281"/>
      <c r="EA6" s="281"/>
      <c r="EB6" s="281"/>
      <c r="EC6" s="281"/>
      <c r="ED6" s="281"/>
      <c r="EE6" s="281"/>
      <c r="EF6" s="281"/>
      <c r="EG6" s="281"/>
      <c r="EH6" s="282"/>
      <c r="EI6" s="105"/>
      <c r="EJ6" s="105"/>
      <c r="EK6" s="105"/>
      <c r="EL6" s="105"/>
      <c r="EM6" s="105"/>
      <c r="EN6" s="105"/>
      <c r="EO6" s="105"/>
      <c r="EP6" s="105"/>
      <c r="EQ6" s="105"/>
      <c r="ES6" s="15"/>
      <c r="ET6" s="15"/>
      <c r="EU6" s="15"/>
      <c r="EV6" s="15"/>
      <c r="EW6" s="15"/>
      <c r="EX6" s="15"/>
      <c r="EY6" s="15"/>
    </row>
    <row r="7" spans="2:155" ht="15.95" customHeight="1" x14ac:dyDescent="0.2">
      <c r="B7" s="231" t="s">
        <v>6</v>
      </c>
      <c r="C7" s="232"/>
      <c r="D7" s="207" t="s">
        <v>79</v>
      </c>
      <c r="E7" s="207" t="s">
        <v>50</v>
      </c>
      <c r="F7" s="207" t="s">
        <v>50</v>
      </c>
      <c r="G7" s="207" t="s">
        <v>50</v>
      </c>
      <c r="H7" s="207" t="s">
        <v>50</v>
      </c>
      <c r="I7" s="207" t="s">
        <v>50</v>
      </c>
      <c r="J7" s="207" t="s">
        <v>50</v>
      </c>
      <c r="K7" s="207" t="s">
        <v>50</v>
      </c>
      <c r="L7" s="207" t="s">
        <v>50</v>
      </c>
      <c r="M7" s="207" t="s">
        <v>50</v>
      </c>
      <c r="N7" s="207" t="s">
        <v>50</v>
      </c>
      <c r="O7" s="207" t="s">
        <v>50</v>
      </c>
      <c r="P7" s="207" t="s">
        <v>50</v>
      </c>
      <c r="Q7" s="207" t="s">
        <v>50</v>
      </c>
      <c r="R7" s="207" t="s">
        <v>50</v>
      </c>
      <c r="S7" s="207" t="s">
        <v>50</v>
      </c>
      <c r="T7" s="207" t="s">
        <v>50</v>
      </c>
      <c r="U7" s="207" t="s">
        <v>50</v>
      </c>
      <c r="V7" s="207" t="s">
        <v>50</v>
      </c>
      <c r="W7" s="207" t="s">
        <v>50</v>
      </c>
      <c r="X7" s="207" t="s">
        <v>50</v>
      </c>
      <c r="Y7" s="207" t="s">
        <v>50</v>
      </c>
      <c r="Z7" s="208" t="s">
        <v>50</v>
      </c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J7" s="231" t="s">
        <v>6</v>
      </c>
      <c r="DK7" s="232"/>
      <c r="DL7" s="207" t="s">
        <v>85</v>
      </c>
      <c r="DM7" s="207" t="s">
        <v>53</v>
      </c>
      <c r="DN7" s="207" t="s">
        <v>53</v>
      </c>
      <c r="DO7" s="207" t="s">
        <v>53</v>
      </c>
      <c r="DP7" s="207" t="s">
        <v>53</v>
      </c>
      <c r="DQ7" s="207" t="s">
        <v>53</v>
      </c>
      <c r="DR7" s="207" t="s">
        <v>53</v>
      </c>
      <c r="DS7" s="207" t="s">
        <v>53</v>
      </c>
      <c r="DT7" s="207" t="s">
        <v>53</v>
      </c>
      <c r="DU7" s="207" t="s">
        <v>53</v>
      </c>
      <c r="DV7" s="207" t="s">
        <v>53</v>
      </c>
      <c r="DW7" s="207" t="s">
        <v>53</v>
      </c>
      <c r="DX7" s="207" t="s">
        <v>53</v>
      </c>
      <c r="DY7" s="207" t="s">
        <v>53</v>
      </c>
      <c r="DZ7" s="207" t="s">
        <v>53</v>
      </c>
      <c r="EA7" s="207" t="s">
        <v>53</v>
      </c>
      <c r="EB7" s="207" t="s">
        <v>53</v>
      </c>
      <c r="EC7" s="207" t="s">
        <v>53</v>
      </c>
      <c r="ED7" s="207" t="s">
        <v>53</v>
      </c>
      <c r="EE7" s="207" t="s">
        <v>53</v>
      </c>
      <c r="EF7" s="207" t="s">
        <v>53</v>
      </c>
      <c r="EG7" s="207" t="s">
        <v>53</v>
      </c>
      <c r="EH7" s="208" t="s">
        <v>53</v>
      </c>
      <c r="EI7" s="110"/>
      <c r="EJ7" s="110"/>
      <c r="EK7" s="110"/>
      <c r="EL7" s="110"/>
      <c r="EM7" s="110"/>
      <c r="EN7" s="110"/>
      <c r="EO7" s="110"/>
      <c r="EP7" s="110"/>
      <c r="EQ7" s="110"/>
      <c r="ES7" s="15"/>
      <c r="ET7" s="15"/>
      <c r="EU7" s="15"/>
      <c r="EV7" s="15"/>
      <c r="EW7" s="15"/>
      <c r="EX7" s="15"/>
      <c r="EY7" s="15"/>
    </row>
    <row r="8" spans="2:155" ht="15.95" customHeight="1" x14ac:dyDescent="0.2">
      <c r="B8" s="209" t="s">
        <v>7</v>
      </c>
      <c r="C8" s="210"/>
      <c r="D8" s="257" t="s">
        <v>80</v>
      </c>
      <c r="E8" s="257" t="s">
        <v>51</v>
      </c>
      <c r="F8" s="257" t="s">
        <v>51</v>
      </c>
      <c r="G8" s="257" t="s">
        <v>51</v>
      </c>
      <c r="H8" s="257" t="s">
        <v>51</v>
      </c>
      <c r="I8" s="257" t="s">
        <v>51</v>
      </c>
      <c r="J8" s="257" t="s">
        <v>51</v>
      </c>
      <c r="K8" s="257" t="s">
        <v>51</v>
      </c>
      <c r="L8" s="257" t="s">
        <v>51</v>
      </c>
      <c r="M8" s="257" t="s">
        <v>51</v>
      </c>
      <c r="N8" s="257" t="s">
        <v>51</v>
      </c>
      <c r="O8" s="257" t="s">
        <v>51</v>
      </c>
      <c r="P8" s="257" t="s">
        <v>51</v>
      </c>
      <c r="Q8" s="257" t="s">
        <v>51</v>
      </c>
      <c r="R8" s="257" t="s">
        <v>51</v>
      </c>
      <c r="S8" s="257" t="s">
        <v>51</v>
      </c>
      <c r="T8" s="257" t="s">
        <v>51</v>
      </c>
      <c r="U8" s="257" t="s">
        <v>51</v>
      </c>
      <c r="V8" s="257" t="s">
        <v>51</v>
      </c>
      <c r="W8" s="257" t="s">
        <v>51</v>
      </c>
      <c r="X8" s="257" t="s">
        <v>51</v>
      </c>
      <c r="Y8" s="257" t="s">
        <v>51</v>
      </c>
      <c r="Z8" s="258" t="s">
        <v>51</v>
      </c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0"/>
      <c r="CA8" s="160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0"/>
      <c r="CS8" s="160"/>
      <c r="CT8" s="160"/>
      <c r="CU8" s="160"/>
      <c r="CV8" s="160"/>
      <c r="CW8" s="160"/>
      <c r="CX8" s="160"/>
      <c r="CY8" s="160"/>
      <c r="CZ8" s="160"/>
      <c r="DA8" s="160"/>
      <c r="DB8" s="160"/>
      <c r="DC8" s="160"/>
      <c r="DD8" s="160"/>
      <c r="DE8" s="160"/>
      <c r="DF8" s="160"/>
      <c r="DG8" s="160"/>
      <c r="DH8" s="160"/>
      <c r="DJ8" s="209" t="s">
        <v>7</v>
      </c>
      <c r="DK8" s="210"/>
      <c r="DL8" s="257" t="s">
        <v>86</v>
      </c>
      <c r="DM8" s="257" t="s">
        <v>54</v>
      </c>
      <c r="DN8" s="257" t="s">
        <v>54</v>
      </c>
      <c r="DO8" s="257" t="s">
        <v>54</v>
      </c>
      <c r="DP8" s="257" t="s">
        <v>54</v>
      </c>
      <c r="DQ8" s="257" t="s">
        <v>54</v>
      </c>
      <c r="DR8" s="257" t="s">
        <v>54</v>
      </c>
      <c r="DS8" s="257" t="s">
        <v>54</v>
      </c>
      <c r="DT8" s="257" t="s">
        <v>54</v>
      </c>
      <c r="DU8" s="257" t="s">
        <v>54</v>
      </c>
      <c r="DV8" s="257" t="s">
        <v>54</v>
      </c>
      <c r="DW8" s="257" t="s">
        <v>54</v>
      </c>
      <c r="DX8" s="257" t="s">
        <v>54</v>
      </c>
      <c r="DY8" s="257" t="s">
        <v>54</v>
      </c>
      <c r="DZ8" s="257" t="s">
        <v>54</v>
      </c>
      <c r="EA8" s="257" t="s">
        <v>54</v>
      </c>
      <c r="EB8" s="257" t="s">
        <v>54</v>
      </c>
      <c r="EC8" s="257" t="s">
        <v>54</v>
      </c>
      <c r="ED8" s="257" t="s">
        <v>54</v>
      </c>
      <c r="EE8" s="257" t="s">
        <v>54</v>
      </c>
      <c r="EF8" s="257" t="s">
        <v>54</v>
      </c>
      <c r="EG8" s="257" t="s">
        <v>54</v>
      </c>
      <c r="EH8" s="258" t="s">
        <v>54</v>
      </c>
      <c r="EI8" s="110"/>
      <c r="EJ8" s="110"/>
      <c r="EK8" s="110"/>
      <c r="EL8" s="110"/>
      <c r="EM8" s="110"/>
      <c r="EN8" s="110"/>
      <c r="EO8" s="110"/>
      <c r="EP8" s="110"/>
      <c r="EQ8" s="110"/>
      <c r="ES8" s="15"/>
      <c r="ET8" s="15"/>
      <c r="EU8" s="15"/>
      <c r="EV8" s="15"/>
      <c r="EW8" s="15"/>
      <c r="EX8" s="15"/>
      <c r="EY8" s="15"/>
    </row>
    <row r="9" spans="2:155" ht="15.95" customHeight="1" thickBot="1" x14ac:dyDescent="0.25">
      <c r="B9" s="226" t="s">
        <v>8</v>
      </c>
      <c r="C9" s="227"/>
      <c r="D9" s="205" t="s">
        <v>81</v>
      </c>
      <c r="E9" s="205" t="s">
        <v>52</v>
      </c>
      <c r="F9" s="205" t="s">
        <v>52</v>
      </c>
      <c r="G9" s="205" t="s">
        <v>52</v>
      </c>
      <c r="H9" s="205" t="s">
        <v>52</v>
      </c>
      <c r="I9" s="205" t="s">
        <v>52</v>
      </c>
      <c r="J9" s="205" t="s">
        <v>52</v>
      </c>
      <c r="K9" s="205" t="s">
        <v>52</v>
      </c>
      <c r="L9" s="205" t="s">
        <v>52</v>
      </c>
      <c r="M9" s="205" t="s">
        <v>52</v>
      </c>
      <c r="N9" s="205" t="s">
        <v>52</v>
      </c>
      <c r="O9" s="205" t="s">
        <v>52</v>
      </c>
      <c r="P9" s="205" t="s">
        <v>52</v>
      </c>
      <c r="Q9" s="205" t="s">
        <v>52</v>
      </c>
      <c r="R9" s="205" t="s">
        <v>52</v>
      </c>
      <c r="S9" s="205" t="s">
        <v>52</v>
      </c>
      <c r="T9" s="205" t="s">
        <v>52</v>
      </c>
      <c r="U9" s="205" t="s">
        <v>52</v>
      </c>
      <c r="V9" s="205" t="s">
        <v>52</v>
      </c>
      <c r="W9" s="205" t="s">
        <v>52</v>
      </c>
      <c r="X9" s="205" t="s">
        <v>52</v>
      </c>
      <c r="Y9" s="205" t="s">
        <v>52</v>
      </c>
      <c r="Z9" s="206" t="s">
        <v>52</v>
      </c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0"/>
      <c r="CA9" s="160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0"/>
      <c r="CS9" s="160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J9" s="226" t="s">
        <v>8</v>
      </c>
      <c r="DK9" s="227"/>
      <c r="DL9" s="205" t="s">
        <v>87</v>
      </c>
      <c r="DM9" s="205" t="s">
        <v>55</v>
      </c>
      <c r="DN9" s="205" t="s">
        <v>55</v>
      </c>
      <c r="DO9" s="205" t="s">
        <v>55</v>
      </c>
      <c r="DP9" s="205" t="s">
        <v>55</v>
      </c>
      <c r="DQ9" s="205" t="s">
        <v>55</v>
      </c>
      <c r="DR9" s="205" t="s">
        <v>55</v>
      </c>
      <c r="DS9" s="205" t="s">
        <v>55</v>
      </c>
      <c r="DT9" s="205" t="s">
        <v>55</v>
      </c>
      <c r="DU9" s="205" t="s">
        <v>55</v>
      </c>
      <c r="DV9" s="205" t="s">
        <v>55</v>
      </c>
      <c r="DW9" s="205" t="s">
        <v>55</v>
      </c>
      <c r="DX9" s="205" t="s">
        <v>55</v>
      </c>
      <c r="DY9" s="205" t="s">
        <v>55</v>
      </c>
      <c r="DZ9" s="205" t="s">
        <v>55</v>
      </c>
      <c r="EA9" s="205" t="s">
        <v>55</v>
      </c>
      <c r="EB9" s="205" t="s">
        <v>55</v>
      </c>
      <c r="EC9" s="205" t="s">
        <v>55</v>
      </c>
      <c r="ED9" s="205" t="s">
        <v>55</v>
      </c>
      <c r="EE9" s="205" t="s">
        <v>55</v>
      </c>
      <c r="EF9" s="205" t="s">
        <v>55</v>
      </c>
      <c r="EG9" s="205" t="s">
        <v>55</v>
      </c>
      <c r="EH9" s="206" t="s">
        <v>55</v>
      </c>
      <c r="EI9" s="110"/>
      <c r="EJ9" s="110"/>
      <c r="EK9" s="110"/>
      <c r="EL9" s="110"/>
      <c r="EM9" s="110"/>
      <c r="EN9" s="110"/>
      <c r="EO9" s="110"/>
      <c r="EP9" s="110"/>
      <c r="EQ9" s="110"/>
      <c r="ES9" s="15"/>
      <c r="ET9" s="15"/>
      <c r="EU9" s="15"/>
      <c r="EV9" s="15"/>
      <c r="EW9" s="15"/>
      <c r="EX9" s="15"/>
      <c r="EY9" s="15"/>
    </row>
    <row r="10" spans="2:155" ht="15.95" customHeight="1" thickBot="1" x14ac:dyDescent="0.25">
      <c r="B10" s="97"/>
      <c r="C10" s="97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B10" s="167" t="s">
        <v>64</v>
      </c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  <c r="AZ10" s="167"/>
      <c r="BA10" s="167"/>
      <c r="BB10" s="167"/>
      <c r="BC10" s="167"/>
      <c r="BD10" s="167"/>
      <c r="BE10" s="167"/>
      <c r="BF10" s="167"/>
      <c r="BG10" s="167"/>
      <c r="BH10" s="167"/>
      <c r="BI10" s="167"/>
      <c r="BJ10" s="167"/>
      <c r="BK10" s="167"/>
      <c r="BL10" s="167"/>
      <c r="BM10" s="167"/>
      <c r="BN10" s="167"/>
      <c r="BO10" s="167"/>
      <c r="BP10" s="167"/>
      <c r="BQ10" s="167"/>
      <c r="BR10" s="167"/>
      <c r="BS10" s="167"/>
      <c r="BT10" s="167"/>
      <c r="BU10" s="167"/>
      <c r="BV10" s="167"/>
      <c r="BW10" s="167"/>
      <c r="BX10" s="167"/>
      <c r="BY10" s="167"/>
      <c r="BZ10" s="167"/>
      <c r="CA10" s="167"/>
      <c r="CB10" s="167"/>
      <c r="CC10" s="167"/>
      <c r="CD10" s="167"/>
      <c r="CE10" s="167"/>
      <c r="CF10" s="167"/>
      <c r="CG10" s="167"/>
      <c r="CH10" s="167"/>
      <c r="CI10" s="167"/>
      <c r="CJ10" s="167"/>
      <c r="CK10" s="167"/>
      <c r="CL10" s="167"/>
      <c r="CM10" s="167"/>
      <c r="CN10" s="167"/>
      <c r="CO10" s="167"/>
      <c r="CP10" s="167"/>
      <c r="CQ10" s="167"/>
      <c r="CR10" s="167"/>
      <c r="CS10" s="167"/>
      <c r="CT10" s="167"/>
      <c r="CU10" s="167"/>
      <c r="CV10" s="167"/>
      <c r="CW10" s="167"/>
      <c r="CX10" s="167"/>
      <c r="CY10" s="167"/>
      <c r="CZ10" s="167"/>
      <c r="DA10" s="167"/>
      <c r="DB10" s="167"/>
      <c r="DC10" s="167"/>
      <c r="DD10" s="167"/>
      <c r="DE10" s="167"/>
      <c r="DF10" s="167"/>
      <c r="DG10" s="167"/>
      <c r="DH10" s="167"/>
      <c r="DJ10" s="100"/>
      <c r="DK10" s="100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S10" s="15"/>
      <c r="ET10" s="15"/>
      <c r="EU10" s="15"/>
      <c r="EV10" s="15"/>
      <c r="EW10" s="15"/>
      <c r="EX10" s="15"/>
      <c r="EY10" s="15"/>
    </row>
    <row r="11" spans="2:155" ht="15.95" customHeight="1" thickBot="1" x14ac:dyDescent="0.25">
      <c r="B11" s="228" t="s">
        <v>12</v>
      </c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30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7"/>
      <c r="BG11" s="167"/>
      <c r="BH11" s="167"/>
      <c r="BI11" s="167"/>
      <c r="BJ11" s="167"/>
      <c r="BK11" s="167"/>
      <c r="BL11" s="167"/>
      <c r="BM11" s="167"/>
      <c r="BN11" s="167"/>
      <c r="BO11" s="167"/>
      <c r="BP11" s="167"/>
      <c r="BQ11" s="167"/>
      <c r="BR11" s="167"/>
      <c r="BS11" s="167"/>
      <c r="BT11" s="167"/>
      <c r="BU11" s="167"/>
      <c r="BV11" s="167"/>
      <c r="BW11" s="167"/>
      <c r="BX11" s="167"/>
      <c r="BY11" s="167"/>
      <c r="BZ11" s="167"/>
      <c r="CA11" s="167"/>
      <c r="CB11" s="167"/>
      <c r="CC11" s="167"/>
      <c r="CD11" s="167"/>
      <c r="CE11" s="167"/>
      <c r="CF11" s="167"/>
      <c r="CG11" s="167"/>
      <c r="CH11" s="167"/>
      <c r="CI11" s="167"/>
      <c r="CJ11" s="167"/>
      <c r="CK11" s="167"/>
      <c r="CL11" s="167"/>
      <c r="CM11" s="167"/>
      <c r="CN11" s="167"/>
      <c r="CO11" s="167"/>
      <c r="CP11" s="167"/>
      <c r="CQ11" s="167"/>
      <c r="CR11" s="167"/>
      <c r="CS11" s="167"/>
      <c r="CT11" s="167"/>
      <c r="CU11" s="167"/>
      <c r="CV11" s="167"/>
      <c r="CW11" s="167"/>
      <c r="CX11" s="167"/>
      <c r="CY11" s="167"/>
      <c r="CZ11" s="167"/>
      <c r="DA11" s="167"/>
      <c r="DB11" s="167"/>
      <c r="DC11" s="167"/>
      <c r="DD11" s="167"/>
      <c r="DE11" s="167"/>
      <c r="DF11" s="167"/>
      <c r="DG11" s="167"/>
      <c r="DH11" s="167"/>
      <c r="DJ11" s="280" t="s">
        <v>63</v>
      </c>
      <c r="DK11" s="281"/>
      <c r="DL11" s="281"/>
      <c r="DM11" s="281"/>
      <c r="DN11" s="281"/>
      <c r="DO11" s="281"/>
      <c r="DP11" s="281"/>
      <c r="DQ11" s="281"/>
      <c r="DR11" s="281"/>
      <c r="DS11" s="281"/>
      <c r="DT11" s="281"/>
      <c r="DU11" s="281"/>
      <c r="DV11" s="281"/>
      <c r="DW11" s="281"/>
      <c r="DX11" s="281"/>
      <c r="DY11" s="281"/>
      <c r="DZ11" s="281"/>
      <c r="EA11" s="281"/>
      <c r="EB11" s="281"/>
      <c r="EC11" s="281"/>
      <c r="ED11" s="281"/>
      <c r="EE11" s="281"/>
      <c r="EF11" s="281"/>
      <c r="EG11" s="281"/>
      <c r="EH11" s="282"/>
      <c r="EI11" s="105"/>
      <c r="EJ11" s="105"/>
      <c r="EK11" s="105"/>
      <c r="EL11" s="105"/>
      <c r="EM11" s="105"/>
      <c r="EN11" s="105"/>
      <c r="EO11" s="105"/>
      <c r="EP11" s="105"/>
      <c r="EQ11" s="105"/>
      <c r="ES11" s="19"/>
      <c r="ET11" s="19"/>
      <c r="EU11" s="19"/>
      <c r="EV11" s="19"/>
      <c r="EW11" s="19"/>
      <c r="EX11" s="19"/>
      <c r="EY11" s="19"/>
    </row>
    <row r="12" spans="2:155" ht="15.95" customHeight="1" x14ac:dyDescent="0.2">
      <c r="B12" s="231" t="s">
        <v>6</v>
      </c>
      <c r="C12" s="232"/>
      <c r="D12" s="207" t="s">
        <v>82</v>
      </c>
      <c r="E12" s="207" t="s">
        <v>50</v>
      </c>
      <c r="F12" s="207" t="s">
        <v>50</v>
      </c>
      <c r="G12" s="207" t="s">
        <v>50</v>
      </c>
      <c r="H12" s="207" t="s">
        <v>50</v>
      </c>
      <c r="I12" s="207" t="s">
        <v>50</v>
      </c>
      <c r="J12" s="207" t="s">
        <v>50</v>
      </c>
      <c r="K12" s="207" t="s">
        <v>50</v>
      </c>
      <c r="L12" s="207" t="s">
        <v>50</v>
      </c>
      <c r="M12" s="207" t="s">
        <v>50</v>
      </c>
      <c r="N12" s="207" t="s">
        <v>50</v>
      </c>
      <c r="O12" s="207" t="s">
        <v>50</v>
      </c>
      <c r="P12" s="207" t="s">
        <v>50</v>
      </c>
      <c r="Q12" s="207" t="s">
        <v>50</v>
      </c>
      <c r="R12" s="207" t="s">
        <v>50</v>
      </c>
      <c r="S12" s="207" t="s">
        <v>50</v>
      </c>
      <c r="T12" s="207" t="s">
        <v>50</v>
      </c>
      <c r="U12" s="207" t="s">
        <v>50</v>
      </c>
      <c r="V12" s="207" t="s">
        <v>50</v>
      </c>
      <c r="W12" s="207" t="s">
        <v>50</v>
      </c>
      <c r="X12" s="207" t="s">
        <v>50</v>
      </c>
      <c r="Y12" s="207" t="s">
        <v>50</v>
      </c>
      <c r="Z12" s="208" t="s">
        <v>50</v>
      </c>
      <c r="AA12" s="99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J12" s="231" t="s">
        <v>6</v>
      </c>
      <c r="DK12" s="232"/>
      <c r="DL12" s="207" t="s">
        <v>88</v>
      </c>
      <c r="DM12" s="207" t="s">
        <v>53</v>
      </c>
      <c r="DN12" s="207" t="s">
        <v>53</v>
      </c>
      <c r="DO12" s="207" t="s">
        <v>53</v>
      </c>
      <c r="DP12" s="207" t="s">
        <v>53</v>
      </c>
      <c r="DQ12" s="207" t="s">
        <v>53</v>
      </c>
      <c r="DR12" s="207" t="s">
        <v>53</v>
      </c>
      <c r="DS12" s="207" t="s">
        <v>53</v>
      </c>
      <c r="DT12" s="207" t="s">
        <v>53</v>
      </c>
      <c r="DU12" s="207" t="s">
        <v>53</v>
      </c>
      <c r="DV12" s="207" t="s">
        <v>53</v>
      </c>
      <c r="DW12" s="207" t="s">
        <v>53</v>
      </c>
      <c r="DX12" s="207" t="s">
        <v>53</v>
      </c>
      <c r="DY12" s="207" t="s">
        <v>53</v>
      </c>
      <c r="DZ12" s="207" t="s">
        <v>53</v>
      </c>
      <c r="EA12" s="207" t="s">
        <v>53</v>
      </c>
      <c r="EB12" s="207" t="s">
        <v>53</v>
      </c>
      <c r="EC12" s="207" t="s">
        <v>53</v>
      </c>
      <c r="ED12" s="207" t="s">
        <v>53</v>
      </c>
      <c r="EE12" s="207" t="s">
        <v>53</v>
      </c>
      <c r="EF12" s="207" t="s">
        <v>53</v>
      </c>
      <c r="EG12" s="207" t="s">
        <v>53</v>
      </c>
      <c r="EH12" s="208" t="s">
        <v>53</v>
      </c>
      <c r="EI12" s="110"/>
      <c r="EJ12" s="15"/>
      <c r="EK12" s="15"/>
      <c r="EL12" s="15"/>
      <c r="EM12" s="15"/>
      <c r="EN12" s="15"/>
      <c r="EO12" s="110"/>
      <c r="EP12" s="110"/>
      <c r="EQ12" s="110"/>
      <c r="ES12" s="19"/>
      <c r="ET12" s="19"/>
      <c r="EU12" s="19"/>
      <c r="EV12" s="19"/>
      <c r="EW12" s="19"/>
      <c r="EX12" s="19"/>
      <c r="EY12" s="19"/>
    </row>
    <row r="13" spans="2:155" ht="15.95" customHeight="1" x14ac:dyDescent="0.2">
      <c r="B13" s="209" t="s">
        <v>7</v>
      </c>
      <c r="C13" s="210"/>
      <c r="D13" s="257" t="s">
        <v>83</v>
      </c>
      <c r="E13" s="257" t="s">
        <v>51</v>
      </c>
      <c r="F13" s="257" t="s">
        <v>51</v>
      </c>
      <c r="G13" s="257" t="s">
        <v>51</v>
      </c>
      <c r="H13" s="257" t="s">
        <v>51</v>
      </c>
      <c r="I13" s="257" t="s">
        <v>51</v>
      </c>
      <c r="J13" s="257" t="s">
        <v>51</v>
      </c>
      <c r="K13" s="257" t="s">
        <v>51</v>
      </c>
      <c r="L13" s="257" t="s">
        <v>51</v>
      </c>
      <c r="M13" s="257" t="s">
        <v>51</v>
      </c>
      <c r="N13" s="257" t="s">
        <v>51</v>
      </c>
      <c r="O13" s="257" t="s">
        <v>51</v>
      </c>
      <c r="P13" s="257" t="s">
        <v>51</v>
      </c>
      <c r="Q13" s="257" t="s">
        <v>51</v>
      </c>
      <c r="R13" s="257" t="s">
        <v>51</v>
      </c>
      <c r="S13" s="257" t="s">
        <v>51</v>
      </c>
      <c r="T13" s="257" t="s">
        <v>51</v>
      </c>
      <c r="U13" s="257" t="s">
        <v>51</v>
      </c>
      <c r="V13" s="257" t="s">
        <v>51</v>
      </c>
      <c r="W13" s="257" t="s">
        <v>51</v>
      </c>
      <c r="X13" s="257" t="s">
        <v>51</v>
      </c>
      <c r="Y13" s="257" t="s">
        <v>51</v>
      </c>
      <c r="Z13" s="258" t="s">
        <v>51</v>
      </c>
      <c r="AA13" s="99"/>
      <c r="AB13" s="99"/>
      <c r="AC13" s="99"/>
      <c r="AD13" s="99"/>
      <c r="AE13" s="161" t="s">
        <v>0</v>
      </c>
      <c r="AF13" s="161"/>
      <c r="AG13" s="161"/>
      <c r="AH13" s="161"/>
      <c r="AI13" s="161"/>
      <c r="AJ13" s="161"/>
      <c r="AK13" s="161"/>
      <c r="AL13" s="161"/>
      <c r="AM13" s="162">
        <v>0.40625</v>
      </c>
      <c r="AN13" s="162"/>
      <c r="AO13" s="162"/>
      <c r="AP13" s="162"/>
      <c r="AQ13" s="162"/>
      <c r="AR13" s="162"/>
      <c r="AS13" s="161" t="s">
        <v>1</v>
      </c>
      <c r="AT13" s="161"/>
      <c r="AU13" s="161"/>
      <c r="AV13" s="161"/>
      <c r="BH13" s="161" t="s">
        <v>2</v>
      </c>
      <c r="BI13" s="161"/>
      <c r="BJ13" s="161"/>
      <c r="BK13" s="161"/>
      <c r="BL13" s="161"/>
      <c r="BM13" s="161"/>
      <c r="BN13" s="161"/>
      <c r="BO13" s="19"/>
      <c r="BP13" s="19"/>
      <c r="BQ13" s="19"/>
      <c r="BR13" s="19"/>
      <c r="BS13" s="19"/>
      <c r="BT13" s="15"/>
      <c r="BU13" s="163">
        <v>1</v>
      </c>
      <c r="BV13" s="163" t="s">
        <v>3</v>
      </c>
      <c r="BW13" s="22" t="s">
        <v>26</v>
      </c>
      <c r="BX13" s="164">
        <v>2.0833333333333332E-2</v>
      </c>
      <c r="BY13" s="164"/>
      <c r="BZ13" s="164"/>
      <c r="CA13" s="164"/>
      <c r="CB13" s="164"/>
      <c r="CC13" s="165" t="s">
        <v>4</v>
      </c>
      <c r="CD13" s="165"/>
      <c r="CE13" s="165"/>
      <c r="CF13" s="165"/>
      <c r="CG13" s="18"/>
      <c r="CH13" s="19"/>
      <c r="CI13" s="20"/>
      <c r="CJ13" s="20"/>
      <c r="CK13" s="21"/>
      <c r="CL13" s="21"/>
      <c r="CM13" s="21"/>
      <c r="CN13" s="161" t="s">
        <v>5</v>
      </c>
      <c r="CO13" s="161"/>
      <c r="CP13" s="161"/>
      <c r="CQ13" s="161"/>
      <c r="CR13" s="161"/>
      <c r="CS13" s="161"/>
      <c r="CT13" s="161"/>
      <c r="CU13" s="161"/>
      <c r="CV13" s="166">
        <v>3.472222222222222E-3</v>
      </c>
      <c r="CW13" s="166"/>
      <c r="CX13" s="166"/>
      <c r="CY13" s="166"/>
      <c r="CZ13" s="166"/>
      <c r="DA13" s="166"/>
      <c r="DB13" s="165" t="s">
        <v>4</v>
      </c>
      <c r="DC13" s="165"/>
      <c r="DD13" s="165"/>
      <c r="DE13" s="165"/>
      <c r="DF13" s="21"/>
      <c r="DG13" s="21"/>
      <c r="DH13" s="21"/>
      <c r="DJ13" s="209" t="s">
        <v>7</v>
      </c>
      <c r="DK13" s="210"/>
      <c r="DL13" s="257" t="s">
        <v>89</v>
      </c>
      <c r="DM13" s="257" t="s">
        <v>54</v>
      </c>
      <c r="DN13" s="257" t="s">
        <v>54</v>
      </c>
      <c r="DO13" s="257" t="s">
        <v>54</v>
      </c>
      <c r="DP13" s="257" t="s">
        <v>54</v>
      </c>
      <c r="DQ13" s="257" t="s">
        <v>54</v>
      </c>
      <c r="DR13" s="257" t="s">
        <v>54</v>
      </c>
      <c r="DS13" s="257" t="s">
        <v>54</v>
      </c>
      <c r="DT13" s="257" t="s">
        <v>54</v>
      </c>
      <c r="DU13" s="257" t="s">
        <v>54</v>
      </c>
      <c r="DV13" s="257" t="s">
        <v>54</v>
      </c>
      <c r="DW13" s="257" t="s">
        <v>54</v>
      </c>
      <c r="DX13" s="257" t="s">
        <v>54</v>
      </c>
      <c r="DY13" s="257" t="s">
        <v>54</v>
      </c>
      <c r="DZ13" s="257" t="s">
        <v>54</v>
      </c>
      <c r="EA13" s="257" t="s">
        <v>54</v>
      </c>
      <c r="EB13" s="257" t="s">
        <v>54</v>
      </c>
      <c r="EC13" s="257" t="s">
        <v>54</v>
      </c>
      <c r="ED13" s="257" t="s">
        <v>54</v>
      </c>
      <c r="EE13" s="257" t="s">
        <v>54</v>
      </c>
      <c r="EF13" s="257" t="s">
        <v>54</v>
      </c>
      <c r="EG13" s="257" t="s">
        <v>54</v>
      </c>
      <c r="EH13" s="258" t="s">
        <v>54</v>
      </c>
      <c r="EI13" s="110"/>
      <c r="EJ13" s="19"/>
      <c r="EK13" s="19"/>
      <c r="EL13" s="19"/>
      <c r="EM13" s="19"/>
      <c r="EN13" s="19"/>
      <c r="EO13" s="110"/>
      <c r="EP13" s="110"/>
      <c r="EQ13" s="110"/>
      <c r="ES13" s="19"/>
      <c r="ET13" s="19"/>
      <c r="EU13" s="19"/>
      <c r="EV13" s="19"/>
      <c r="EW13" s="19"/>
      <c r="EX13" s="19"/>
      <c r="EY13" s="19"/>
    </row>
    <row r="14" spans="2:155" ht="15.95" customHeight="1" thickBot="1" x14ac:dyDescent="0.25">
      <c r="B14" s="226" t="s">
        <v>8</v>
      </c>
      <c r="C14" s="227"/>
      <c r="D14" s="205" t="s">
        <v>84</v>
      </c>
      <c r="E14" s="205" t="s">
        <v>52</v>
      </c>
      <c r="F14" s="205" t="s">
        <v>52</v>
      </c>
      <c r="G14" s="205" t="s">
        <v>52</v>
      </c>
      <c r="H14" s="205" t="s">
        <v>52</v>
      </c>
      <c r="I14" s="205" t="s">
        <v>52</v>
      </c>
      <c r="J14" s="205" t="s">
        <v>52</v>
      </c>
      <c r="K14" s="205" t="s">
        <v>52</v>
      </c>
      <c r="L14" s="205" t="s">
        <v>52</v>
      </c>
      <c r="M14" s="205" t="s">
        <v>52</v>
      </c>
      <c r="N14" s="205" t="s">
        <v>52</v>
      </c>
      <c r="O14" s="205" t="s">
        <v>52</v>
      </c>
      <c r="P14" s="205" t="s">
        <v>52</v>
      </c>
      <c r="Q14" s="205" t="s">
        <v>52</v>
      </c>
      <c r="R14" s="205" t="s">
        <v>52</v>
      </c>
      <c r="S14" s="205" t="s">
        <v>52</v>
      </c>
      <c r="T14" s="205" t="s">
        <v>52</v>
      </c>
      <c r="U14" s="205" t="s">
        <v>52</v>
      </c>
      <c r="V14" s="205" t="s">
        <v>52</v>
      </c>
      <c r="W14" s="205" t="s">
        <v>52</v>
      </c>
      <c r="X14" s="205" t="s">
        <v>52</v>
      </c>
      <c r="Y14" s="205" t="s">
        <v>52</v>
      </c>
      <c r="Z14" s="206" t="s">
        <v>52</v>
      </c>
      <c r="AA14" s="99"/>
      <c r="AB14" s="99"/>
      <c r="AC14" s="99"/>
      <c r="AD14" s="99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21"/>
      <c r="DG14" s="21"/>
      <c r="DH14" s="21"/>
      <c r="DJ14" s="226" t="s">
        <v>8</v>
      </c>
      <c r="DK14" s="227"/>
      <c r="DL14" s="205" t="s">
        <v>90</v>
      </c>
      <c r="DM14" s="205" t="s">
        <v>55</v>
      </c>
      <c r="DN14" s="205" t="s">
        <v>55</v>
      </c>
      <c r="DO14" s="205" t="s">
        <v>55</v>
      </c>
      <c r="DP14" s="205" t="s">
        <v>55</v>
      </c>
      <c r="DQ14" s="205" t="s">
        <v>55</v>
      </c>
      <c r="DR14" s="205" t="s">
        <v>55</v>
      </c>
      <c r="DS14" s="205" t="s">
        <v>55</v>
      </c>
      <c r="DT14" s="205" t="s">
        <v>55</v>
      </c>
      <c r="DU14" s="205" t="s">
        <v>55</v>
      </c>
      <c r="DV14" s="205" t="s">
        <v>55</v>
      </c>
      <c r="DW14" s="205" t="s">
        <v>55</v>
      </c>
      <c r="DX14" s="205" t="s">
        <v>55</v>
      </c>
      <c r="DY14" s="205" t="s">
        <v>55</v>
      </c>
      <c r="DZ14" s="205" t="s">
        <v>55</v>
      </c>
      <c r="EA14" s="205" t="s">
        <v>55</v>
      </c>
      <c r="EB14" s="205" t="s">
        <v>55</v>
      </c>
      <c r="EC14" s="205" t="s">
        <v>55</v>
      </c>
      <c r="ED14" s="205" t="s">
        <v>55</v>
      </c>
      <c r="EE14" s="205" t="s">
        <v>55</v>
      </c>
      <c r="EF14" s="205" t="s">
        <v>55</v>
      </c>
      <c r="EG14" s="205" t="s">
        <v>55</v>
      </c>
      <c r="EH14" s="206" t="s">
        <v>55</v>
      </c>
      <c r="EI14" s="110"/>
      <c r="EJ14" s="15"/>
      <c r="EK14" s="15"/>
      <c r="EL14" s="15"/>
      <c r="EM14" s="15"/>
      <c r="EN14" s="15"/>
      <c r="EO14" s="110"/>
      <c r="EP14" s="110"/>
      <c r="EQ14" s="110"/>
      <c r="ES14" s="19"/>
      <c r="ET14" s="19"/>
      <c r="EU14" s="19"/>
      <c r="EV14" s="19"/>
      <c r="EW14" s="19"/>
      <c r="EX14" s="19"/>
      <c r="EY14" s="19"/>
    </row>
    <row r="15" spans="2:155" ht="15.95" customHeight="1" x14ac:dyDescent="0.2"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</row>
    <row r="16" spans="2:155" ht="15.95" customHeight="1" thickBot="1" x14ac:dyDescent="0.25"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</row>
    <row r="17" spans="2:178" ht="15.95" customHeight="1" x14ac:dyDescent="0.5">
      <c r="B17" s="293" t="s">
        <v>66</v>
      </c>
      <c r="C17" s="294"/>
      <c r="D17" s="294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U17" s="294"/>
      <c r="AV17" s="294"/>
      <c r="AW17" s="294"/>
      <c r="AX17" s="294"/>
      <c r="AY17" s="294"/>
      <c r="AZ17" s="294"/>
      <c r="BA17" s="294"/>
      <c r="BB17" s="294"/>
      <c r="BC17" s="294"/>
      <c r="BD17" s="294"/>
      <c r="BE17" s="294"/>
      <c r="BF17" s="294"/>
      <c r="BG17" s="294"/>
      <c r="BH17" s="294"/>
      <c r="BI17" s="294"/>
      <c r="BJ17" s="294"/>
      <c r="BK17" s="294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  <c r="BZ17" s="294"/>
      <c r="CA17" s="294"/>
      <c r="CB17" s="294"/>
      <c r="CC17" s="294"/>
      <c r="CD17" s="294"/>
      <c r="CE17" s="294"/>
      <c r="CF17" s="294"/>
      <c r="CG17" s="294"/>
      <c r="CH17" s="294"/>
      <c r="CI17" s="294"/>
      <c r="CJ17" s="294"/>
      <c r="CK17" s="294"/>
      <c r="CL17" s="294"/>
      <c r="CM17" s="294"/>
      <c r="CN17" s="294"/>
      <c r="CO17" s="294"/>
      <c r="CP17" s="294"/>
      <c r="CQ17" s="294"/>
      <c r="CR17" s="294"/>
      <c r="CS17" s="294"/>
      <c r="CT17" s="294"/>
      <c r="CU17" s="294"/>
      <c r="CV17" s="294"/>
      <c r="CW17" s="294"/>
      <c r="CX17" s="294"/>
      <c r="CY17" s="294"/>
      <c r="CZ17" s="294"/>
      <c r="DA17" s="294"/>
      <c r="DB17" s="294"/>
      <c r="DC17" s="294"/>
      <c r="DD17" s="294"/>
      <c r="DE17" s="294"/>
      <c r="DF17" s="294"/>
      <c r="DG17" s="294"/>
      <c r="DH17" s="294"/>
      <c r="DI17" s="294"/>
      <c r="DJ17" s="294"/>
      <c r="DK17" s="294"/>
      <c r="DL17" s="294"/>
      <c r="DM17" s="294"/>
      <c r="DN17" s="294"/>
      <c r="DO17" s="294"/>
      <c r="DP17" s="294"/>
      <c r="DQ17" s="294"/>
      <c r="DR17" s="294"/>
      <c r="DS17" s="294"/>
      <c r="DT17" s="294"/>
      <c r="DU17" s="294"/>
      <c r="DV17" s="294"/>
      <c r="DW17" s="294"/>
      <c r="DX17" s="294"/>
      <c r="DY17" s="294"/>
      <c r="DZ17" s="294"/>
      <c r="EA17" s="294"/>
      <c r="EB17" s="294"/>
      <c r="EC17" s="294"/>
      <c r="ED17" s="294"/>
      <c r="EE17" s="294"/>
      <c r="EF17" s="294"/>
      <c r="EG17" s="294"/>
      <c r="EH17" s="295"/>
      <c r="EI17" s="106"/>
      <c r="EJ17" s="106"/>
      <c r="EK17" s="106"/>
      <c r="EL17" s="106"/>
      <c r="EM17" s="106"/>
      <c r="EN17" s="106"/>
      <c r="EO17" s="106"/>
      <c r="EP17" s="106"/>
      <c r="EQ17" s="106"/>
    </row>
    <row r="18" spans="2:178" ht="15.95" customHeight="1" thickBot="1" x14ac:dyDescent="0.55000000000000004">
      <c r="B18" s="296"/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97"/>
      <c r="AG18" s="297"/>
      <c r="AH18" s="297"/>
      <c r="AI18" s="297"/>
      <c r="AJ18" s="297"/>
      <c r="AK18" s="297"/>
      <c r="AL18" s="297"/>
      <c r="AM18" s="297"/>
      <c r="AN18" s="297"/>
      <c r="AO18" s="297"/>
      <c r="AP18" s="297"/>
      <c r="AQ18" s="297"/>
      <c r="AR18" s="297"/>
      <c r="AS18" s="297"/>
      <c r="AT18" s="297"/>
      <c r="AU18" s="297"/>
      <c r="AV18" s="297"/>
      <c r="AW18" s="297"/>
      <c r="AX18" s="297"/>
      <c r="AY18" s="297"/>
      <c r="AZ18" s="297"/>
      <c r="BA18" s="297"/>
      <c r="BB18" s="297"/>
      <c r="BC18" s="297"/>
      <c r="BD18" s="297"/>
      <c r="BE18" s="297"/>
      <c r="BF18" s="297"/>
      <c r="BG18" s="297"/>
      <c r="BH18" s="297"/>
      <c r="BI18" s="297"/>
      <c r="BJ18" s="297"/>
      <c r="BK18" s="297"/>
      <c r="BL18" s="297"/>
      <c r="BM18" s="297"/>
      <c r="BN18" s="297"/>
      <c r="BO18" s="297"/>
      <c r="BP18" s="297"/>
      <c r="BQ18" s="297"/>
      <c r="BR18" s="297"/>
      <c r="BS18" s="297"/>
      <c r="BT18" s="297"/>
      <c r="BU18" s="297"/>
      <c r="BV18" s="297"/>
      <c r="BW18" s="297"/>
      <c r="BX18" s="297"/>
      <c r="BY18" s="297"/>
      <c r="BZ18" s="297"/>
      <c r="CA18" s="297"/>
      <c r="CB18" s="297"/>
      <c r="CC18" s="297"/>
      <c r="CD18" s="297"/>
      <c r="CE18" s="297"/>
      <c r="CF18" s="297"/>
      <c r="CG18" s="297"/>
      <c r="CH18" s="297"/>
      <c r="CI18" s="297"/>
      <c r="CJ18" s="297"/>
      <c r="CK18" s="297"/>
      <c r="CL18" s="297"/>
      <c r="CM18" s="297"/>
      <c r="CN18" s="297"/>
      <c r="CO18" s="297"/>
      <c r="CP18" s="297"/>
      <c r="CQ18" s="297"/>
      <c r="CR18" s="297"/>
      <c r="CS18" s="297"/>
      <c r="CT18" s="297"/>
      <c r="CU18" s="297"/>
      <c r="CV18" s="297"/>
      <c r="CW18" s="297"/>
      <c r="CX18" s="297"/>
      <c r="CY18" s="297"/>
      <c r="CZ18" s="297"/>
      <c r="DA18" s="297"/>
      <c r="DB18" s="297"/>
      <c r="DC18" s="297"/>
      <c r="DD18" s="297"/>
      <c r="DE18" s="297"/>
      <c r="DF18" s="297"/>
      <c r="DG18" s="297"/>
      <c r="DH18" s="297"/>
      <c r="DI18" s="297"/>
      <c r="DJ18" s="297"/>
      <c r="DK18" s="297"/>
      <c r="DL18" s="297"/>
      <c r="DM18" s="297"/>
      <c r="DN18" s="297"/>
      <c r="DO18" s="297"/>
      <c r="DP18" s="297"/>
      <c r="DQ18" s="297"/>
      <c r="DR18" s="297"/>
      <c r="DS18" s="297"/>
      <c r="DT18" s="297"/>
      <c r="DU18" s="297"/>
      <c r="DV18" s="297"/>
      <c r="DW18" s="297"/>
      <c r="DX18" s="297"/>
      <c r="DY18" s="297"/>
      <c r="DZ18" s="297"/>
      <c r="EA18" s="297"/>
      <c r="EB18" s="297"/>
      <c r="EC18" s="297"/>
      <c r="ED18" s="297"/>
      <c r="EE18" s="297"/>
      <c r="EF18" s="297"/>
      <c r="EG18" s="297"/>
      <c r="EH18" s="298"/>
      <c r="EI18" s="106"/>
      <c r="EJ18" s="106"/>
      <c r="EK18" s="106"/>
      <c r="EL18" s="106"/>
      <c r="EM18" s="106"/>
      <c r="EN18" s="106"/>
      <c r="EO18" s="106"/>
      <c r="EP18" s="106"/>
      <c r="EQ18" s="106"/>
    </row>
    <row r="19" spans="2:178" ht="15.95" customHeight="1" thickBot="1" x14ac:dyDescent="0.25"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</row>
    <row r="20" spans="2:178" s="28" customFormat="1" ht="18" customHeight="1" thickBot="1" x14ac:dyDescent="0.25">
      <c r="CP20" s="271" t="str">
        <f>B6</f>
        <v>Gruppe A</v>
      </c>
      <c r="CQ20" s="272"/>
      <c r="CR20" s="272"/>
      <c r="CS20" s="272"/>
      <c r="CT20" s="272"/>
      <c r="CU20" s="272"/>
      <c r="CV20" s="272"/>
      <c r="CW20" s="272"/>
      <c r="CX20" s="272"/>
      <c r="CY20" s="272"/>
      <c r="CZ20" s="272"/>
      <c r="DA20" s="272"/>
      <c r="DB20" s="272"/>
      <c r="DC20" s="272"/>
      <c r="DD20" s="272"/>
      <c r="DE20" s="272"/>
      <c r="DF20" s="272"/>
      <c r="DG20" s="272"/>
      <c r="DH20" s="272"/>
      <c r="DI20" s="272"/>
      <c r="DJ20" s="272"/>
      <c r="DK20" s="272"/>
      <c r="DL20" s="272"/>
      <c r="DM20" s="272"/>
      <c r="DN20" s="272"/>
      <c r="DO20" s="272"/>
      <c r="DP20" s="272"/>
      <c r="DQ20" s="273"/>
      <c r="DR20" s="197" t="s">
        <v>47</v>
      </c>
      <c r="DS20" s="198"/>
      <c r="DT20" s="199"/>
      <c r="DU20" s="197" t="s">
        <v>22</v>
      </c>
      <c r="DV20" s="198"/>
      <c r="DW20" s="199"/>
      <c r="DX20" s="236" t="s">
        <v>23</v>
      </c>
      <c r="DY20" s="237"/>
      <c r="DZ20" s="237"/>
      <c r="EA20" s="237"/>
      <c r="EB20" s="237"/>
      <c r="EC20" s="237"/>
      <c r="ED20" s="238"/>
      <c r="EE20" s="120" t="s">
        <v>24</v>
      </c>
      <c r="EF20" s="121"/>
      <c r="EG20" s="121"/>
      <c r="EH20" s="122"/>
      <c r="EI20" s="102"/>
      <c r="EO20" s="102"/>
      <c r="EP20" s="102"/>
      <c r="EQ20" s="102"/>
      <c r="ER20" s="27"/>
      <c r="ES20" s="13"/>
      <c r="ET20" s="13"/>
      <c r="EU20" s="13"/>
      <c r="EV20" s="13"/>
      <c r="EW20" s="13"/>
      <c r="EX20" s="13"/>
      <c r="EY20" s="13"/>
      <c r="EZ20" s="27"/>
      <c r="FU20" s="64"/>
      <c r="FV20" s="64"/>
    </row>
    <row r="21" spans="2:178" s="29" customFormat="1" ht="18" customHeight="1" x14ac:dyDescent="0.2"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14" t="s">
        <v>6</v>
      </c>
      <c r="CQ21" s="152"/>
      <c r="CR21" s="152"/>
      <c r="CS21" s="233" t="str">
        <f>IF(ISBLANK($BK$24),"",H155)</f>
        <v>FC Niederweningen</v>
      </c>
      <c r="CT21" s="234"/>
      <c r="CU21" s="234"/>
      <c r="CV21" s="234"/>
      <c r="CW21" s="234"/>
      <c r="CX21" s="234"/>
      <c r="CY21" s="234"/>
      <c r="CZ21" s="234"/>
      <c r="DA21" s="234"/>
      <c r="DB21" s="234"/>
      <c r="DC21" s="234"/>
      <c r="DD21" s="234"/>
      <c r="DE21" s="234"/>
      <c r="DF21" s="234"/>
      <c r="DG21" s="234"/>
      <c r="DH21" s="234"/>
      <c r="DI21" s="234"/>
      <c r="DJ21" s="234"/>
      <c r="DK21" s="234"/>
      <c r="DL21" s="234"/>
      <c r="DM21" s="234"/>
      <c r="DN21" s="234"/>
      <c r="DO21" s="234"/>
      <c r="DP21" s="234"/>
      <c r="DQ21" s="235"/>
      <c r="DR21" s="188">
        <f>IF(ISBLANK($BK$24),"",AB155)</f>
        <v>2</v>
      </c>
      <c r="DS21" s="189"/>
      <c r="DT21" s="190"/>
      <c r="DU21" s="188">
        <f>IF(ISBLANK($BK$24),"",AE155)</f>
        <v>6</v>
      </c>
      <c r="DV21" s="189"/>
      <c r="DW21" s="190"/>
      <c r="DX21" s="214">
        <f>IF(ISBLANK($BK$24),"",AK155)</f>
        <v>2</v>
      </c>
      <c r="DY21" s="152"/>
      <c r="DZ21" s="152"/>
      <c r="EA21" s="38" t="s">
        <v>18</v>
      </c>
      <c r="EB21" s="152">
        <f>IF(ISBLANK($BK$24),"",AN155)</f>
        <v>0</v>
      </c>
      <c r="EC21" s="152"/>
      <c r="ED21" s="153"/>
      <c r="EE21" s="111">
        <f>IF(ISBLANK($BK$24),"",AH155)</f>
        <v>2</v>
      </c>
      <c r="EF21" s="112"/>
      <c r="EG21" s="112"/>
      <c r="EH21" s="113"/>
      <c r="EI21" s="107"/>
      <c r="EO21" s="107"/>
      <c r="EP21" s="107"/>
      <c r="EQ21" s="107"/>
      <c r="ER21" s="27"/>
      <c r="ES21" s="14"/>
      <c r="ET21" s="14"/>
      <c r="EU21" s="14"/>
      <c r="EV21" s="14"/>
      <c r="EW21" s="14"/>
      <c r="EX21" s="14"/>
      <c r="EY21" s="14"/>
      <c r="EZ21" s="27"/>
      <c r="FU21" s="65"/>
      <c r="FV21" s="65"/>
    </row>
    <row r="22" spans="2:178" s="28" customFormat="1" ht="18" customHeight="1" thickBot="1" x14ac:dyDescent="0.25">
      <c r="CP22" s="222" t="s">
        <v>7</v>
      </c>
      <c r="CQ22" s="154"/>
      <c r="CR22" s="154"/>
      <c r="CS22" s="202" t="str">
        <f>IF(ISBLANK($BK$24),"",H156)</f>
        <v>FC Kloten b</v>
      </c>
      <c r="CT22" s="203"/>
      <c r="CU22" s="203"/>
      <c r="CV22" s="203"/>
      <c r="CW22" s="203"/>
      <c r="CX22" s="203"/>
      <c r="CY22" s="203"/>
      <c r="CZ22" s="203"/>
      <c r="DA22" s="203"/>
      <c r="DB22" s="203"/>
      <c r="DC22" s="203"/>
      <c r="DD22" s="203"/>
      <c r="DE22" s="203"/>
      <c r="DF22" s="203"/>
      <c r="DG22" s="203"/>
      <c r="DH22" s="203"/>
      <c r="DI22" s="203"/>
      <c r="DJ22" s="203"/>
      <c r="DK22" s="203"/>
      <c r="DL22" s="203"/>
      <c r="DM22" s="203"/>
      <c r="DN22" s="203"/>
      <c r="DO22" s="203"/>
      <c r="DP22" s="203"/>
      <c r="DQ22" s="204"/>
      <c r="DR22" s="194">
        <f>IF(ISBLANK($BK$24),"",AB156)</f>
        <v>2</v>
      </c>
      <c r="DS22" s="195"/>
      <c r="DT22" s="196"/>
      <c r="DU22" s="194">
        <f>IF(ISBLANK($BK$24),"",AE156)</f>
        <v>3</v>
      </c>
      <c r="DV22" s="195"/>
      <c r="DW22" s="196"/>
      <c r="DX22" s="222">
        <f>IF(ISBLANK($BK$24),"",AK156)</f>
        <v>6</v>
      </c>
      <c r="DY22" s="154"/>
      <c r="DZ22" s="154"/>
      <c r="EA22" s="39" t="s">
        <v>18</v>
      </c>
      <c r="EB22" s="154">
        <f>IF(ISBLANK($BK$24),"",AN156)</f>
        <v>5</v>
      </c>
      <c r="EC22" s="154"/>
      <c r="ED22" s="155"/>
      <c r="EE22" s="114">
        <f>IF(ISBLANK($BK$24),"",AH156)</f>
        <v>1</v>
      </c>
      <c r="EF22" s="115"/>
      <c r="EG22" s="115"/>
      <c r="EH22" s="116"/>
      <c r="EI22" s="107"/>
      <c r="EO22" s="107"/>
      <c r="EP22" s="107"/>
      <c r="EQ22" s="107"/>
      <c r="ER22" s="27"/>
      <c r="ES22" s="14"/>
      <c r="ET22" s="14"/>
      <c r="EU22" s="14"/>
      <c r="EV22" s="14"/>
      <c r="EW22" s="14"/>
      <c r="EX22" s="14"/>
      <c r="EY22" s="14"/>
      <c r="EZ22" s="27"/>
      <c r="FU22" s="64"/>
      <c r="FV22" s="64"/>
    </row>
    <row r="23" spans="2:178" s="28" customFormat="1" ht="18" customHeight="1" thickBot="1" x14ac:dyDescent="0.25">
      <c r="B23" s="246" t="s">
        <v>13</v>
      </c>
      <c r="C23" s="247"/>
      <c r="D23" s="248"/>
      <c r="E23" s="288" t="s">
        <v>49</v>
      </c>
      <c r="F23" s="289"/>
      <c r="G23" s="247"/>
      <c r="H23" s="288" t="s">
        <v>14</v>
      </c>
      <c r="I23" s="289"/>
      <c r="J23" s="247"/>
      <c r="K23" s="288" t="s">
        <v>16</v>
      </c>
      <c r="L23" s="289"/>
      <c r="M23" s="289"/>
      <c r="N23" s="289"/>
      <c r="O23" s="289"/>
      <c r="P23" s="247"/>
      <c r="Q23" s="277" t="s">
        <v>17</v>
      </c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  <c r="AH23" s="278"/>
      <c r="AI23" s="278"/>
      <c r="AJ23" s="278"/>
      <c r="AK23" s="278"/>
      <c r="AL23" s="278"/>
      <c r="AM23" s="278"/>
      <c r="AN23" s="278"/>
      <c r="AO23" s="278"/>
      <c r="AP23" s="278"/>
      <c r="AQ23" s="278"/>
      <c r="AR23" s="278"/>
      <c r="AS23" s="278"/>
      <c r="AT23" s="278"/>
      <c r="AU23" s="278"/>
      <c r="AV23" s="278"/>
      <c r="AW23" s="278"/>
      <c r="AX23" s="278"/>
      <c r="AY23" s="278"/>
      <c r="AZ23" s="278"/>
      <c r="BA23" s="278"/>
      <c r="BB23" s="278"/>
      <c r="BC23" s="278"/>
      <c r="BD23" s="278"/>
      <c r="BE23" s="278"/>
      <c r="BF23" s="279"/>
      <c r="BG23" s="268" t="s">
        <v>20</v>
      </c>
      <c r="BH23" s="269"/>
      <c r="BI23" s="269"/>
      <c r="BJ23" s="269"/>
      <c r="BK23" s="269"/>
      <c r="BL23" s="269"/>
      <c r="BM23" s="270"/>
      <c r="BN23" s="26"/>
      <c r="BO23" s="11" t="s">
        <v>25</v>
      </c>
      <c r="BP23" s="12"/>
      <c r="BQ23" s="12"/>
      <c r="BR23" s="12"/>
      <c r="BS23" s="13" t="s">
        <v>46</v>
      </c>
      <c r="BT23" s="27"/>
      <c r="CP23" s="276" t="s">
        <v>8</v>
      </c>
      <c r="CQ23" s="156"/>
      <c r="CR23" s="156"/>
      <c r="CS23" s="185" t="str">
        <f>IF(ISBLANK($BK$24),"",H157)</f>
        <v>FC Wiesendangen</v>
      </c>
      <c r="CT23" s="186"/>
      <c r="CU23" s="186"/>
      <c r="CV23" s="186"/>
      <c r="CW23" s="186"/>
      <c r="CX23" s="186"/>
      <c r="CY23" s="186"/>
      <c r="CZ23" s="186"/>
      <c r="DA23" s="186"/>
      <c r="DB23" s="186"/>
      <c r="DC23" s="186"/>
      <c r="DD23" s="186"/>
      <c r="DE23" s="186"/>
      <c r="DF23" s="186"/>
      <c r="DG23" s="186"/>
      <c r="DH23" s="186"/>
      <c r="DI23" s="186"/>
      <c r="DJ23" s="186"/>
      <c r="DK23" s="186"/>
      <c r="DL23" s="186"/>
      <c r="DM23" s="186"/>
      <c r="DN23" s="186"/>
      <c r="DO23" s="186"/>
      <c r="DP23" s="186"/>
      <c r="DQ23" s="187"/>
      <c r="DR23" s="191">
        <f>IF(ISBLANK($BK$24),"",AB157)</f>
        <v>2</v>
      </c>
      <c r="DS23" s="192"/>
      <c r="DT23" s="193"/>
      <c r="DU23" s="191">
        <f>IF(ISBLANK($BK$24),"",AE157)</f>
        <v>0</v>
      </c>
      <c r="DV23" s="192"/>
      <c r="DW23" s="193"/>
      <c r="DX23" s="276">
        <f>IF(ISBLANK($BK$24),"",AK157)</f>
        <v>4</v>
      </c>
      <c r="DY23" s="156"/>
      <c r="DZ23" s="156"/>
      <c r="EA23" s="40" t="s">
        <v>18</v>
      </c>
      <c r="EB23" s="156">
        <f>IF(ISBLANK($BK$24),"",AN157)</f>
        <v>7</v>
      </c>
      <c r="EC23" s="156"/>
      <c r="ED23" s="157"/>
      <c r="EE23" s="117">
        <f>IF(ISBLANK($BK$24),"",AH157)</f>
        <v>-3</v>
      </c>
      <c r="EF23" s="118"/>
      <c r="EG23" s="118"/>
      <c r="EH23" s="119"/>
      <c r="EI23" s="107"/>
      <c r="EJ23" s="11"/>
      <c r="EK23" s="12"/>
      <c r="EL23" s="12"/>
      <c r="EM23" s="12"/>
      <c r="EN23" s="13"/>
      <c r="EO23" s="107"/>
      <c r="EP23" s="107"/>
      <c r="EQ23" s="107"/>
      <c r="ER23" s="27"/>
      <c r="ES23" s="14"/>
      <c r="ET23" s="14"/>
      <c r="EU23" s="14"/>
      <c r="EV23" s="14"/>
      <c r="EW23" s="14"/>
      <c r="EX23" s="14"/>
      <c r="EY23" s="14"/>
      <c r="EZ23" s="27"/>
      <c r="FU23" s="64"/>
      <c r="FV23" s="64"/>
    </row>
    <row r="24" spans="2:178" s="28" customFormat="1" ht="18" customHeight="1" thickBot="1" x14ac:dyDescent="0.25">
      <c r="B24" s="244">
        <v>1</v>
      </c>
      <c r="C24" s="245"/>
      <c r="D24" s="245"/>
      <c r="E24" s="259" t="s">
        <v>65</v>
      </c>
      <c r="F24" s="259"/>
      <c r="G24" s="259"/>
      <c r="H24" s="245" t="s">
        <v>15</v>
      </c>
      <c r="I24" s="245"/>
      <c r="J24" s="245"/>
      <c r="K24" s="252">
        <f>$AM$13</f>
        <v>0.40625</v>
      </c>
      <c r="L24" s="252"/>
      <c r="M24" s="252"/>
      <c r="N24" s="252"/>
      <c r="O24" s="252"/>
      <c r="P24" s="252"/>
      <c r="Q24" s="249" t="str">
        <f>D7</f>
        <v>FC Niederweningen</v>
      </c>
      <c r="R24" s="249"/>
      <c r="S24" s="249"/>
      <c r="T24" s="249"/>
      <c r="U24" s="249"/>
      <c r="V24" s="249"/>
      <c r="W24" s="249"/>
      <c r="X24" s="249"/>
      <c r="Y24" s="249"/>
      <c r="Z24" s="249"/>
      <c r="AA24" s="249"/>
      <c r="AB24" s="249"/>
      <c r="AC24" s="249"/>
      <c r="AD24" s="249"/>
      <c r="AE24" s="249"/>
      <c r="AF24" s="249"/>
      <c r="AG24" s="249"/>
      <c r="AH24" s="249"/>
      <c r="AI24" s="249"/>
      <c r="AJ24" s="249"/>
      <c r="AK24" s="254" t="s">
        <v>19</v>
      </c>
      <c r="AL24" s="254"/>
      <c r="AM24" s="263" t="str">
        <f>D8</f>
        <v>FC Kloten b</v>
      </c>
      <c r="AN24" s="263"/>
      <c r="AO24" s="263"/>
      <c r="AP24" s="263"/>
      <c r="AQ24" s="263"/>
      <c r="AR24" s="263"/>
      <c r="AS24" s="263"/>
      <c r="AT24" s="263"/>
      <c r="AU24" s="263"/>
      <c r="AV24" s="263"/>
      <c r="AW24" s="263"/>
      <c r="AX24" s="263"/>
      <c r="AY24" s="263"/>
      <c r="AZ24" s="263"/>
      <c r="BA24" s="263"/>
      <c r="BB24" s="263"/>
      <c r="BC24" s="263"/>
      <c r="BD24" s="263"/>
      <c r="BE24" s="263"/>
      <c r="BF24" s="263"/>
      <c r="BG24" s="250">
        <v>1</v>
      </c>
      <c r="BH24" s="250"/>
      <c r="BI24" s="250"/>
      <c r="BJ24" s="80" t="s">
        <v>18</v>
      </c>
      <c r="BK24" s="250">
        <v>0</v>
      </c>
      <c r="BL24" s="250"/>
      <c r="BM24" s="251"/>
      <c r="BN24" s="29"/>
      <c r="BO24" s="14">
        <f>IF(ISBLANK(BG24),"0",IF(BG24&gt;BK24,3,IF(BG24=BK24,1,0)))</f>
        <v>3</v>
      </c>
      <c r="BP24" s="14" t="s">
        <v>18</v>
      </c>
      <c r="BQ24" s="14">
        <f>IF(ISBLANK(BK24),"0",IF(BK24&gt;BG24,3,IF(BK24=BG24,1,0)))</f>
        <v>0</v>
      </c>
      <c r="BR24" s="14"/>
      <c r="BS24" s="14">
        <f t="shared" ref="BS24" si="0">IF(AND(BG24&lt;&gt;"",BK24&lt;&gt;""),1,0)</f>
        <v>1</v>
      </c>
      <c r="BT24" s="27"/>
      <c r="DG24" s="102"/>
      <c r="DH24" s="101"/>
      <c r="DI24" s="101"/>
      <c r="DJ24" s="101"/>
      <c r="DK24" s="101"/>
      <c r="DL24" s="101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2"/>
      <c r="EC24" s="102"/>
      <c r="ED24" s="102"/>
      <c r="EE24" s="31"/>
      <c r="EF24" s="102"/>
      <c r="EG24" s="102"/>
      <c r="EH24" s="102"/>
      <c r="EI24" s="102"/>
      <c r="EJ24" s="14"/>
      <c r="EK24" s="14"/>
      <c r="EL24" s="14"/>
      <c r="EM24" s="14"/>
      <c r="EN24" s="14"/>
      <c r="EO24" s="102"/>
      <c r="EP24" s="102"/>
      <c r="EQ24" s="102"/>
      <c r="ER24" s="27"/>
      <c r="ES24" s="14"/>
      <c r="ET24" s="14"/>
      <c r="EU24" s="14"/>
      <c r="EV24" s="14"/>
      <c r="EW24" s="14"/>
      <c r="EX24" s="14"/>
      <c r="EY24" s="14"/>
      <c r="EZ24" s="27"/>
      <c r="FU24" s="64"/>
      <c r="FV24" s="64"/>
    </row>
    <row r="25" spans="2:178" s="28" customFormat="1" ht="18" customHeight="1" thickBot="1" x14ac:dyDescent="0.25">
      <c r="B25" s="239">
        <v>2</v>
      </c>
      <c r="C25" s="240"/>
      <c r="D25" s="240"/>
      <c r="E25" s="261">
        <v>2</v>
      </c>
      <c r="F25" s="261"/>
      <c r="G25" s="261"/>
      <c r="H25" s="240" t="s">
        <v>21</v>
      </c>
      <c r="I25" s="240"/>
      <c r="J25" s="240"/>
      <c r="K25" s="243">
        <f>K24</f>
        <v>0.40625</v>
      </c>
      <c r="L25" s="243"/>
      <c r="M25" s="243"/>
      <c r="N25" s="243"/>
      <c r="O25" s="243"/>
      <c r="P25" s="243"/>
      <c r="Q25" s="241" t="str">
        <f>D12</f>
        <v>FC Bülach</v>
      </c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1"/>
      <c r="AH25" s="241"/>
      <c r="AI25" s="241"/>
      <c r="AJ25" s="241"/>
      <c r="AK25" s="255" t="s">
        <v>19</v>
      </c>
      <c r="AL25" s="255"/>
      <c r="AM25" s="242" t="str">
        <f>D13</f>
        <v>FC Neftenbach</v>
      </c>
      <c r="AN25" s="242"/>
      <c r="AO25" s="242"/>
      <c r="AP25" s="242"/>
      <c r="AQ25" s="242"/>
      <c r="AR25" s="242"/>
      <c r="AS25" s="242"/>
      <c r="AT25" s="242"/>
      <c r="AU25" s="242"/>
      <c r="AV25" s="242"/>
      <c r="AW25" s="242"/>
      <c r="AX25" s="242"/>
      <c r="AY25" s="242"/>
      <c r="AZ25" s="242"/>
      <c r="BA25" s="242"/>
      <c r="BB25" s="242"/>
      <c r="BC25" s="242"/>
      <c r="BD25" s="242"/>
      <c r="BE25" s="242"/>
      <c r="BF25" s="242"/>
      <c r="BG25" s="218">
        <v>1</v>
      </c>
      <c r="BH25" s="218"/>
      <c r="BI25" s="218"/>
      <c r="BJ25" s="30" t="s">
        <v>18</v>
      </c>
      <c r="BK25" s="218">
        <v>0</v>
      </c>
      <c r="BL25" s="218"/>
      <c r="BM25" s="219"/>
      <c r="BN25" s="26"/>
      <c r="BO25" s="14">
        <f t="shared" ref="BO25:BO34" si="1">IF(ISBLANK(BG25),"0",IF(BG25&gt;BK25,3,IF(BG25=BK25,1,0)))</f>
        <v>3</v>
      </c>
      <c r="BP25" s="14" t="s">
        <v>18</v>
      </c>
      <c r="BQ25" s="14">
        <f t="shared" ref="BQ25:BQ34" si="2">IF(ISBLANK(BK25),"0",IF(BK25&gt;BG25,3,IF(BK25=BG25,1,0)))</f>
        <v>0</v>
      </c>
      <c r="BR25" s="14"/>
      <c r="BS25" s="14">
        <f t="shared" ref="BS25:BS34" si="3">IF(AND(BG25&lt;&gt;"",BK25&lt;&gt;""),1,0)</f>
        <v>1</v>
      </c>
      <c r="BT25" s="27"/>
      <c r="CP25" s="271" t="str">
        <f>B11</f>
        <v>Gruppe B</v>
      </c>
      <c r="CQ25" s="272"/>
      <c r="CR25" s="272"/>
      <c r="CS25" s="272"/>
      <c r="CT25" s="272"/>
      <c r="CU25" s="272"/>
      <c r="CV25" s="272"/>
      <c r="CW25" s="272"/>
      <c r="CX25" s="272"/>
      <c r="CY25" s="272"/>
      <c r="CZ25" s="272"/>
      <c r="DA25" s="272"/>
      <c r="DB25" s="272"/>
      <c r="DC25" s="272"/>
      <c r="DD25" s="272"/>
      <c r="DE25" s="272"/>
      <c r="DF25" s="272"/>
      <c r="DG25" s="272"/>
      <c r="DH25" s="272"/>
      <c r="DI25" s="272"/>
      <c r="DJ25" s="272"/>
      <c r="DK25" s="272"/>
      <c r="DL25" s="272"/>
      <c r="DM25" s="272"/>
      <c r="DN25" s="272"/>
      <c r="DO25" s="272"/>
      <c r="DP25" s="272"/>
      <c r="DQ25" s="273"/>
      <c r="DR25" s="197" t="s">
        <v>47</v>
      </c>
      <c r="DS25" s="198"/>
      <c r="DT25" s="199"/>
      <c r="DU25" s="197" t="s">
        <v>22</v>
      </c>
      <c r="DV25" s="198"/>
      <c r="DW25" s="199"/>
      <c r="DX25" s="236" t="s">
        <v>23</v>
      </c>
      <c r="DY25" s="237"/>
      <c r="DZ25" s="237"/>
      <c r="EA25" s="237"/>
      <c r="EB25" s="237"/>
      <c r="EC25" s="237"/>
      <c r="ED25" s="238"/>
      <c r="EE25" s="120" t="s">
        <v>24</v>
      </c>
      <c r="EF25" s="121"/>
      <c r="EG25" s="121"/>
      <c r="EH25" s="122"/>
      <c r="EI25" s="102"/>
      <c r="EJ25" s="14"/>
      <c r="EK25" s="14"/>
      <c r="EL25" s="14"/>
      <c r="EM25" s="14"/>
      <c r="EN25" s="14"/>
      <c r="EO25" s="102"/>
      <c r="EP25" s="102"/>
      <c r="EQ25" s="102"/>
      <c r="ER25" s="27"/>
      <c r="ES25" s="14"/>
      <c r="ET25" s="14"/>
      <c r="EU25" s="14"/>
      <c r="EV25" s="14"/>
      <c r="EW25" s="14"/>
      <c r="EX25" s="14"/>
      <c r="EY25" s="14"/>
      <c r="EZ25" s="27"/>
      <c r="FU25" s="64"/>
      <c r="FV25" s="64"/>
    </row>
    <row r="26" spans="2:178" s="28" customFormat="1" ht="18" customHeight="1" x14ac:dyDescent="0.2">
      <c r="B26" s="244">
        <v>3</v>
      </c>
      <c r="C26" s="245"/>
      <c r="D26" s="245"/>
      <c r="E26" s="259" t="s">
        <v>65</v>
      </c>
      <c r="F26" s="259"/>
      <c r="G26" s="259"/>
      <c r="H26" s="245" t="s">
        <v>75</v>
      </c>
      <c r="I26" s="245"/>
      <c r="J26" s="245"/>
      <c r="K26" s="252">
        <f>K24+$BU$13*$BX$13+$CV$13</f>
        <v>0.43055555555555552</v>
      </c>
      <c r="L26" s="252"/>
      <c r="M26" s="252"/>
      <c r="N26" s="252"/>
      <c r="O26" s="252"/>
      <c r="P26" s="252"/>
      <c r="Q26" s="249" t="str">
        <f>DL12</f>
        <v>FC Rafzerfeld</v>
      </c>
      <c r="R26" s="249"/>
      <c r="S26" s="249"/>
      <c r="T26" s="249"/>
      <c r="U26" s="249"/>
      <c r="V26" s="249"/>
      <c r="W26" s="249"/>
      <c r="X26" s="249"/>
      <c r="Y26" s="249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54" t="s">
        <v>19</v>
      </c>
      <c r="AL26" s="254"/>
      <c r="AM26" s="263" t="str">
        <f>DL13</f>
        <v>FC Embrach</v>
      </c>
      <c r="AN26" s="263"/>
      <c r="AO26" s="263"/>
      <c r="AP26" s="263"/>
      <c r="AQ26" s="263"/>
      <c r="AR26" s="263"/>
      <c r="AS26" s="263"/>
      <c r="AT26" s="263"/>
      <c r="AU26" s="263"/>
      <c r="AV26" s="263"/>
      <c r="AW26" s="263"/>
      <c r="AX26" s="263"/>
      <c r="AY26" s="263"/>
      <c r="AZ26" s="263"/>
      <c r="BA26" s="263"/>
      <c r="BB26" s="263"/>
      <c r="BC26" s="263"/>
      <c r="BD26" s="263"/>
      <c r="BE26" s="263"/>
      <c r="BF26" s="263"/>
      <c r="BG26" s="250">
        <v>1</v>
      </c>
      <c r="BH26" s="250"/>
      <c r="BI26" s="250"/>
      <c r="BJ26" s="80" t="s">
        <v>18</v>
      </c>
      <c r="BK26" s="250">
        <v>0</v>
      </c>
      <c r="BL26" s="250"/>
      <c r="BM26" s="251"/>
      <c r="BN26" s="26"/>
      <c r="BO26" s="14">
        <f t="shared" si="1"/>
        <v>3</v>
      </c>
      <c r="BP26" s="14" t="s">
        <v>18</v>
      </c>
      <c r="BQ26" s="14">
        <f t="shared" si="2"/>
        <v>0</v>
      </c>
      <c r="BR26" s="14"/>
      <c r="BS26" s="14">
        <f t="shared" si="3"/>
        <v>1</v>
      </c>
      <c r="BT26" s="27"/>
      <c r="CP26" s="214" t="s">
        <v>6</v>
      </c>
      <c r="CQ26" s="152"/>
      <c r="CR26" s="152"/>
      <c r="CS26" s="233" t="str">
        <f>IF(ISBLANK($BK$25),"",H161)</f>
        <v>FC Bülach</v>
      </c>
      <c r="CT26" s="234"/>
      <c r="CU26" s="234"/>
      <c r="CV26" s="234"/>
      <c r="CW26" s="234"/>
      <c r="CX26" s="234"/>
      <c r="CY26" s="234"/>
      <c r="CZ26" s="234"/>
      <c r="DA26" s="234"/>
      <c r="DB26" s="234"/>
      <c r="DC26" s="234"/>
      <c r="DD26" s="234"/>
      <c r="DE26" s="234"/>
      <c r="DF26" s="234"/>
      <c r="DG26" s="234"/>
      <c r="DH26" s="234"/>
      <c r="DI26" s="234"/>
      <c r="DJ26" s="234"/>
      <c r="DK26" s="234"/>
      <c r="DL26" s="234"/>
      <c r="DM26" s="234"/>
      <c r="DN26" s="234"/>
      <c r="DO26" s="234"/>
      <c r="DP26" s="234"/>
      <c r="DQ26" s="235"/>
      <c r="DR26" s="188">
        <f>IF(ISBLANK($BK$25),"",AB161)</f>
        <v>2</v>
      </c>
      <c r="DS26" s="189"/>
      <c r="DT26" s="190"/>
      <c r="DU26" s="188">
        <f>IF(ISBLANK($BK$25),"",AE161)</f>
        <v>6</v>
      </c>
      <c r="DV26" s="189"/>
      <c r="DW26" s="190"/>
      <c r="DX26" s="214">
        <f>IF(ISBLANK($BK$25),"",AK161)</f>
        <v>3</v>
      </c>
      <c r="DY26" s="152"/>
      <c r="DZ26" s="152"/>
      <c r="EA26" s="38" t="s">
        <v>18</v>
      </c>
      <c r="EB26" s="152">
        <f>IF(ISBLANK($BK$25),"",AN161)</f>
        <v>1</v>
      </c>
      <c r="EC26" s="152"/>
      <c r="ED26" s="153"/>
      <c r="EE26" s="111">
        <f>IF(ISBLANK($BK$25),"",AH161)</f>
        <v>2</v>
      </c>
      <c r="EF26" s="112"/>
      <c r="EG26" s="112"/>
      <c r="EH26" s="113"/>
      <c r="EI26" s="107"/>
      <c r="EJ26" s="14"/>
      <c r="EK26" s="14"/>
      <c r="EL26" s="14"/>
      <c r="EM26" s="14"/>
      <c r="EN26" s="14"/>
      <c r="EO26" s="107"/>
      <c r="EP26" s="107"/>
      <c r="EQ26" s="107"/>
      <c r="ER26" s="27"/>
      <c r="ES26" s="14"/>
      <c r="ET26" s="14"/>
      <c r="EU26" s="14"/>
      <c r="EV26" s="14"/>
      <c r="EW26" s="14"/>
      <c r="EX26" s="14"/>
      <c r="EY26" s="14"/>
      <c r="EZ26" s="27"/>
      <c r="FU26" s="64"/>
      <c r="FV26" s="64"/>
    </row>
    <row r="27" spans="2:178" s="28" customFormat="1" ht="18" customHeight="1" thickBot="1" x14ac:dyDescent="0.25">
      <c r="B27" s="299">
        <v>4</v>
      </c>
      <c r="C27" s="284"/>
      <c r="D27" s="284"/>
      <c r="E27" s="260">
        <v>4</v>
      </c>
      <c r="F27" s="260"/>
      <c r="G27" s="260"/>
      <c r="H27" s="284" t="s">
        <v>76</v>
      </c>
      <c r="I27" s="284"/>
      <c r="J27" s="284"/>
      <c r="K27" s="262">
        <f>K26</f>
        <v>0.43055555555555552</v>
      </c>
      <c r="L27" s="262"/>
      <c r="M27" s="262"/>
      <c r="N27" s="262"/>
      <c r="O27" s="262"/>
      <c r="P27" s="262"/>
      <c r="Q27" s="283" t="str">
        <f>DL7</f>
        <v>SC Zollikon</v>
      </c>
      <c r="R27" s="283"/>
      <c r="S27" s="283"/>
      <c r="T27" s="283"/>
      <c r="U27" s="283"/>
      <c r="V27" s="283"/>
      <c r="W27" s="283"/>
      <c r="X27" s="283"/>
      <c r="Y27" s="283"/>
      <c r="Z27" s="283"/>
      <c r="AA27" s="283"/>
      <c r="AB27" s="283"/>
      <c r="AC27" s="283"/>
      <c r="AD27" s="283"/>
      <c r="AE27" s="283"/>
      <c r="AF27" s="283"/>
      <c r="AG27" s="283"/>
      <c r="AH27" s="283"/>
      <c r="AI27" s="283"/>
      <c r="AJ27" s="283"/>
      <c r="AK27" s="256" t="s">
        <v>19</v>
      </c>
      <c r="AL27" s="256"/>
      <c r="AM27" s="253" t="str">
        <f>DL8</f>
        <v>FC Kloten a</v>
      </c>
      <c r="AN27" s="253"/>
      <c r="AO27" s="253"/>
      <c r="AP27" s="253"/>
      <c r="AQ27" s="253"/>
      <c r="AR27" s="253"/>
      <c r="AS27" s="253"/>
      <c r="AT27" s="253"/>
      <c r="AU27" s="253"/>
      <c r="AV27" s="253"/>
      <c r="AW27" s="253"/>
      <c r="AX27" s="253"/>
      <c r="AY27" s="253"/>
      <c r="AZ27" s="253"/>
      <c r="BA27" s="253"/>
      <c r="BB27" s="253"/>
      <c r="BC27" s="253"/>
      <c r="BD27" s="253"/>
      <c r="BE27" s="253"/>
      <c r="BF27" s="253"/>
      <c r="BG27" s="286">
        <v>0</v>
      </c>
      <c r="BH27" s="286"/>
      <c r="BI27" s="286"/>
      <c r="BJ27" s="104" t="s">
        <v>18</v>
      </c>
      <c r="BK27" s="286">
        <v>0</v>
      </c>
      <c r="BL27" s="286"/>
      <c r="BM27" s="287"/>
      <c r="BN27" s="26"/>
      <c r="BO27" s="14">
        <f t="shared" si="1"/>
        <v>1</v>
      </c>
      <c r="BP27" s="14" t="s">
        <v>18</v>
      </c>
      <c r="BQ27" s="14">
        <f t="shared" si="2"/>
        <v>1</v>
      </c>
      <c r="BR27" s="14"/>
      <c r="BS27" s="14">
        <f t="shared" si="3"/>
        <v>1</v>
      </c>
      <c r="BT27" s="27"/>
      <c r="CP27" s="222" t="s">
        <v>7</v>
      </c>
      <c r="CQ27" s="154"/>
      <c r="CR27" s="154"/>
      <c r="CS27" s="202" t="str">
        <f>IF(ISBLANK($BK$25),"",H162)</f>
        <v>FC Neftenbach</v>
      </c>
      <c r="CT27" s="203"/>
      <c r="CU27" s="203"/>
      <c r="CV27" s="203"/>
      <c r="CW27" s="203"/>
      <c r="CX27" s="203"/>
      <c r="CY27" s="203"/>
      <c r="CZ27" s="203"/>
      <c r="DA27" s="203"/>
      <c r="DB27" s="203"/>
      <c r="DC27" s="203"/>
      <c r="DD27" s="203"/>
      <c r="DE27" s="203"/>
      <c r="DF27" s="203"/>
      <c r="DG27" s="203"/>
      <c r="DH27" s="203"/>
      <c r="DI27" s="203"/>
      <c r="DJ27" s="203"/>
      <c r="DK27" s="203"/>
      <c r="DL27" s="203"/>
      <c r="DM27" s="203"/>
      <c r="DN27" s="203"/>
      <c r="DO27" s="203"/>
      <c r="DP27" s="203"/>
      <c r="DQ27" s="204"/>
      <c r="DR27" s="194">
        <f>IF(ISBLANK($BK$25),"",AB162)</f>
        <v>2</v>
      </c>
      <c r="DS27" s="195"/>
      <c r="DT27" s="196"/>
      <c r="DU27" s="194">
        <f>IF(ISBLANK($BK$25),"",AE162)</f>
        <v>3</v>
      </c>
      <c r="DV27" s="195"/>
      <c r="DW27" s="196"/>
      <c r="DX27" s="222">
        <f>IF(ISBLANK($BK$25),"",AK162)</f>
        <v>1</v>
      </c>
      <c r="DY27" s="154"/>
      <c r="DZ27" s="154"/>
      <c r="EA27" s="39" t="s">
        <v>18</v>
      </c>
      <c r="EB27" s="154">
        <f>IF(ISBLANK($BK$25),"",AN162)</f>
        <v>1</v>
      </c>
      <c r="EC27" s="154"/>
      <c r="ED27" s="155"/>
      <c r="EE27" s="114">
        <f>IF(ISBLANK($BK$25),"",AH162)</f>
        <v>0</v>
      </c>
      <c r="EF27" s="115"/>
      <c r="EG27" s="115"/>
      <c r="EH27" s="116"/>
      <c r="EI27" s="107"/>
      <c r="EJ27" s="14"/>
      <c r="EK27" s="14"/>
      <c r="EL27" s="14"/>
      <c r="EM27" s="14"/>
      <c r="EN27" s="14"/>
      <c r="EO27" s="107"/>
      <c r="EP27" s="107"/>
      <c r="EQ27" s="107"/>
      <c r="ER27" s="27"/>
      <c r="ES27" s="14"/>
      <c r="ET27" s="14"/>
      <c r="EU27" s="14"/>
      <c r="EV27" s="14"/>
      <c r="EW27" s="14"/>
      <c r="EX27" s="14"/>
      <c r="EY27" s="14"/>
      <c r="EZ27" s="27"/>
      <c r="FG27" s="32"/>
      <c r="FU27" s="64"/>
      <c r="FV27" s="64"/>
    </row>
    <row r="28" spans="2:178" s="28" customFormat="1" ht="18" customHeight="1" thickBot="1" x14ac:dyDescent="0.25">
      <c r="B28" s="244">
        <v>5</v>
      </c>
      <c r="C28" s="245"/>
      <c r="D28" s="245"/>
      <c r="E28" s="259">
        <v>2</v>
      </c>
      <c r="F28" s="259"/>
      <c r="G28" s="259"/>
      <c r="H28" s="245" t="s">
        <v>21</v>
      </c>
      <c r="I28" s="245"/>
      <c r="J28" s="245"/>
      <c r="K28" s="252">
        <f>K26+$BU$13*$BX$13+$CV$13</f>
        <v>0.45486111111111105</v>
      </c>
      <c r="L28" s="252"/>
      <c r="M28" s="252"/>
      <c r="N28" s="252"/>
      <c r="O28" s="252"/>
      <c r="P28" s="252"/>
      <c r="Q28" s="249" t="str">
        <f>D14</f>
        <v>SV Würenlos</v>
      </c>
      <c r="R28" s="249"/>
      <c r="S28" s="249"/>
      <c r="T28" s="249"/>
      <c r="U28" s="249"/>
      <c r="V28" s="249"/>
      <c r="W28" s="249"/>
      <c r="X28" s="249"/>
      <c r="Y28" s="249"/>
      <c r="Z28" s="249"/>
      <c r="AA28" s="249"/>
      <c r="AB28" s="249"/>
      <c r="AC28" s="249"/>
      <c r="AD28" s="249"/>
      <c r="AE28" s="249"/>
      <c r="AF28" s="249"/>
      <c r="AG28" s="249"/>
      <c r="AH28" s="249"/>
      <c r="AI28" s="249"/>
      <c r="AJ28" s="249"/>
      <c r="AK28" s="254" t="s">
        <v>19</v>
      </c>
      <c r="AL28" s="254"/>
      <c r="AM28" s="263" t="str">
        <f>D12</f>
        <v>FC Bülach</v>
      </c>
      <c r="AN28" s="263"/>
      <c r="AO28" s="263"/>
      <c r="AP28" s="263"/>
      <c r="AQ28" s="263"/>
      <c r="AR28" s="263"/>
      <c r="AS28" s="263"/>
      <c r="AT28" s="263"/>
      <c r="AU28" s="263"/>
      <c r="AV28" s="263"/>
      <c r="AW28" s="263"/>
      <c r="AX28" s="263"/>
      <c r="AY28" s="263"/>
      <c r="AZ28" s="263"/>
      <c r="BA28" s="263"/>
      <c r="BB28" s="263"/>
      <c r="BC28" s="263"/>
      <c r="BD28" s="263"/>
      <c r="BE28" s="263"/>
      <c r="BF28" s="263"/>
      <c r="BG28" s="250">
        <v>1</v>
      </c>
      <c r="BH28" s="250"/>
      <c r="BI28" s="250"/>
      <c r="BJ28" s="80" t="s">
        <v>18</v>
      </c>
      <c r="BK28" s="250">
        <v>2</v>
      </c>
      <c r="BL28" s="250"/>
      <c r="BM28" s="251"/>
      <c r="BN28" s="26"/>
      <c r="BO28" s="14">
        <f t="shared" si="1"/>
        <v>0</v>
      </c>
      <c r="BP28" s="14" t="s">
        <v>18</v>
      </c>
      <c r="BQ28" s="14">
        <f t="shared" si="2"/>
        <v>3</v>
      </c>
      <c r="BR28" s="14"/>
      <c r="BS28" s="14">
        <f t="shared" si="3"/>
        <v>1</v>
      </c>
      <c r="BT28" s="27"/>
      <c r="CP28" s="276" t="s">
        <v>8</v>
      </c>
      <c r="CQ28" s="156"/>
      <c r="CR28" s="156"/>
      <c r="CS28" s="185" t="str">
        <f>IF(ISBLANK($BK$25),"",H163)</f>
        <v>SV Würenlos</v>
      </c>
      <c r="CT28" s="186"/>
      <c r="CU28" s="186"/>
      <c r="CV28" s="186"/>
      <c r="CW28" s="186"/>
      <c r="CX28" s="186"/>
      <c r="CY28" s="186"/>
      <c r="CZ28" s="186"/>
      <c r="DA28" s="186"/>
      <c r="DB28" s="186"/>
      <c r="DC28" s="186"/>
      <c r="DD28" s="186"/>
      <c r="DE28" s="186"/>
      <c r="DF28" s="186"/>
      <c r="DG28" s="186"/>
      <c r="DH28" s="186"/>
      <c r="DI28" s="186"/>
      <c r="DJ28" s="186"/>
      <c r="DK28" s="186"/>
      <c r="DL28" s="186"/>
      <c r="DM28" s="186"/>
      <c r="DN28" s="186"/>
      <c r="DO28" s="186"/>
      <c r="DP28" s="186"/>
      <c r="DQ28" s="187"/>
      <c r="DR28" s="191">
        <f>IF(ISBLANK($BK$25),"",AB163)</f>
        <v>2</v>
      </c>
      <c r="DS28" s="192"/>
      <c r="DT28" s="193"/>
      <c r="DU28" s="191">
        <f>IF(ISBLANK($BK$25),"",AE163)</f>
        <v>0</v>
      </c>
      <c r="DV28" s="192"/>
      <c r="DW28" s="193"/>
      <c r="DX28" s="276">
        <f>IF(ISBLANK($BK$25),"",AK163)</f>
        <v>1</v>
      </c>
      <c r="DY28" s="156"/>
      <c r="DZ28" s="156"/>
      <c r="EA28" s="40" t="s">
        <v>18</v>
      </c>
      <c r="EB28" s="156">
        <f>IF(ISBLANK($BK$25),"",AN163)</f>
        <v>3</v>
      </c>
      <c r="EC28" s="156"/>
      <c r="ED28" s="157"/>
      <c r="EE28" s="117">
        <f>IF(ISBLANK($BK$25),"",AH163)</f>
        <v>-2</v>
      </c>
      <c r="EF28" s="118"/>
      <c r="EG28" s="118"/>
      <c r="EH28" s="119"/>
      <c r="EI28" s="107"/>
      <c r="EJ28" s="14"/>
      <c r="EK28" s="14"/>
      <c r="EL28" s="14"/>
      <c r="EM28" s="14"/>
      <c r="EN28" s="14"/>
      <c r="EO28" s="107"/>
      <c r="EP28" s="107"/>
      <c r="EQ28" s="107"/>
      <c r="ER28" s="27"/>
      <c r="ES28" s="14"/>
      <c r="ET28" s="14"/>
      <c r="EU28" s="14"/>
      <c r="EV28" s="14"/>
      <c r="EW28" s="14"/>
      <c r="EX28" s="14"/>
      <c r="EY28" s="14"/>
      <c r="EZ28" s="27"/>
      <c r="FU28" s="64"/>
      <c r="FV28" s="64"/>
    </row>
    <row r="29" spans="2:178" s="28" customFormat="1" ht="18" customHeight="1" thickBot="1" x14ac:dyDescent="0.25">
      <c r="B29" s="275">
        <v>6</v>
      </c>
      <c r="C29" s="265"/>
      <c r="D29" s="265"/>
      <c r="E29" s="285" t="s">
        <v>65</v>
      </c>
      <c r="F29" s="285"/>
      <c r="G29" s="285"/>
      <c r="H29" s="265" t="s">
        <v>15</v>
      </c>
      <c r="I29" s="265"/>
      <c r="J29" s="265"/>
      <c r="K29" s="262">
        <f>K28</f>
        <v>0.45486111111111105</v>
      </c>
      <c r="L29" s="262"/>
      <c r="M29" s="262"/>
      <c r="N29" s="262"/>
      <c r="O29" s="262"/>
      <c r="P29" s="262"/>
      <c r="Q29" s="264" t="str">
        <f>D9</f>
        <v>FC Wiesendangen</v>
      </c>
      <c r="R29" s="264"/>
      <c r="S29" s="264"/>
      <c r="T29" s="264"/>
      <c r="U29" s="264"/>
      <c r="V29" s="264"/>
      <c r="W29" s="264"/>
      <c r="X29" s="264"/>
      <c r="Y29" s="264"/>
      <c r="Z29" s="264"/>
      <c r="AA29" s="264"/>
      <c r="AB29" s="264"/>
      <c r="AC29" s="264"/>
      <c r="AD29" s="264"/>
      <c r="AE29" s="264"/>
      <c r="AF29" s="264"/>
      <c r="AG29" s="264"/>
      <c r="AH29" s="264"/>
      <c r="AI29" s="264"/>
      <c r="AJ29" s="264"/>
      <c r="AK29" s="274" t="s">
        <v>19</v>
      </c>
      <c r="AL29" s="274"/>
      <c r="AM29" s="267" t="str">
        <f>D7</f>
        <v>FC Niederweningen</v>
      </c>
      <c r="AN29" s="267"/>
      <c r="AO29" s="267"/>
      <c r="AP29" s="267"/>
      <c r="AQ29" s="267"/>
      <c r="AR29" s="267"/>
      <c r="AS29" s="267"/>
      <c r="AT29" s="267"/>
      <c r="AU29" s="267"/>
      <c r="AV29" s="267"/>
      <c r="AW29" s="267"/>
      <c r="AX29" s="267"/>
      <c r="AY29" s="267"/>
      <c r="AZ29" s="267"/>
      <c r="BA29" s="267"/>
      <c r="BB29" s="267"/>
      <c r="BC29" s="267"/>
      <c r="BD29" s="267"/>
      <c r="BE29" s="267"/>
      <c r="BF29" s="267"/>
      <c r="BG29" s="200">
        <v>0</v>
      </c>
      <c r="BH29" s="200"/>
      <c r="BI29" s="200"/>
      <c r="BJ29" s="54" t="s">
        <v>18</v>
      </c>
      <c r="BK29" s="200">
        <v>1</v>
      </c>
      <c r="BL29" s="200"/>
      <c r="BM29" s="201"/>
      <c r="BN29" s="26"/>
      <c r="BO29" s="14">
        <f t="shared" si="1"/>
        <v>0</v>
      </c>
      <c r="BP29" s="14" t="s">
        <v>18</v>
      </c>
      <c r="BQ29" s="14">
        <f t="shared" si="2"/>
        <v>3</v>
      </c>
      <c r="BR29" s="14"/>
      <c r="BS29" s="14">
        <f t="shared" si="3"/>
        <v>1</v>
      </c>
      <c r="BT29" s="27"/>
      <c r="DG29" s="102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2"/>
      <c r="EC29" s="102"/>
      <c r="ED29" s="102"/>
      <c r="EE29" s="31"/>
      <c r="EF29" s="102"/>
      <c r="EG29" s="102"/>
      <c r="EH29" s="102"/>
      <c r="EI29" s="102"/>
      <c r="EJ29" s="14"/>
      <c r="EK29" s="14"/>
      <c r="EL29" s="14"/>
      <c r="EM29" s="14"/>
      <c r="EN29" s="14"/>
      <c r="EO29" s="102"/>
      <c r="EP29" s="102"/>
      <c r="EQ29" s="102"/>
      <c r="ER29" s="27"/>
      <c r="ES29" s="14"/>
      <c r="ET29" s="14"/>
      <c r="EU29" s="14"/>
      <c r="EV29" s="14"/>
      <c r="EW29" s="14"/>
      <c r="EX29" s="14"/>
      <c r="EY29" s="14"/>
      <c r="EZ29" s="27"/>
      <c r="FU29" s="64"/>
      <c r="FV29" s="64"/>
    </row>
    <row r="30" spans="2:178" s="28" customFormat="1" ht="18" customHeight="1" thickBot="1" x14ac:dyDescent="0.25">
      <c r="B30" s="275">
        <v>7</v>
      </c>
      <c r="C30" s="265"/>
      <c r="D30" s="265"/>
      <c r="E30" s="285">
        <v>4</v>
      </c>
      <c r="F30" s="285"/>
      <c r="G30" s="285"/>
      <c r="H30" s="265" t="s">
        <v>76</v>
      </c>
      <c r="I30" s="265"/>
      <c r="J30" s="265"/>
      <c r="K30" s="266">
        <f>K28</f>
        <v>0.45486111111111105</v>
      </c>
      <c r="L30" s="266"/>
      <c r="M30" s="266"/>
      <c r="N30" s="266"/>
      <c r="O30" s="266"/>
      <c r="P30" s="266"/>
      <c r="Q30" s="264" t="str">
        <f>DL9</f>
        <v>FC Räterschen</v>
      </c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4"/>
      <c r="AH30" s="264"/>
      <c r="AI30" s="264"/>
      <c r="AJ30" s="264"/>
      <c r="AK30" s="274" t="s">
        <v>19</v>
      </c>
      <c r="AL30" s="274"/>
      <c r="AM30" s="267" t="str">
        <f>DL7</f>
        <v>SC Zollikon</v>
      </c>
      <c r="AN30" s="267"/>
      <c r="AO30" s="267"/>
      <c r="AP30" s="267"/>
      <c r="AQ30" s="267"/>
      <c r="AR30" s="267"/>
      <c r="AS30" s="267"/>
      <c r="AT30" s="267"/>
      <c r="AU30" s="267"/>
      <c r="AV30" s="267"/>
      <c r="AW30" s="267"/>
      <c r="AX30" s="267"/>
      <c r="AY30" s="267"/>
      <c r="AZ30" s="267"/>
      <c r="BA30" s="267"/>
      <c r="BB30" s="267"/>
      <c r="BC30" s="267"/>
      <c r="BD30" s="267"/>
      <c r="BE30" s="267"/>
      <c r="BF30" s="267"/>
      <c r="BG30" s="200">
        <v>1</v>
      </c>
      <c r="BH30" s="200"/>
      <c r="BI30" s="200"/>
      <c r="BJ30" s="54" t="s">
        <v>18</v>
      </c>
      <c r="BK30" s="200">
        <v>1</v>
      </c>
      <c r="BL30" s="200"/>
      <c r="BM30" s="201"/>
      <c r="BN30" s="32"/>
      <c r="BO30" s="14">
        <f t="shared" si="1"/>
        <v>1</v>
      </c>
      <c r="BP30" s="14" t="s">
        <v>18</v>
      </c>
      <c r="BQ30" s="14">
        <f t="shared" si="2"/>
        <v>1</v>
      </c>
      <c r="BR30" s="14"/>
      <c r="BS30" s="14">
        <f t="shared" si="3"/>
        <v>1</v>
      </c>
      <c r="BT30" s="27"/>
      <c r="CP30" s="215" t="str">
        <f>DJ6</f>
        <v>Gruppe C</v>
      </c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7"/>
      <c r="DR30" s="197" t="s">
        <v>47</v>
      </c>
      <c r="DS30" s="198"/>
      <c r="DT30" s="199"/>
      <c r="DU30" s="197" t="s">
        <v>22</v>
      </c>
      <c r="DV30" s="198"/>
      <c r="DW30" s="199"/>
      <c r="DX30" s="223" t="s">
        <v>23</v>
      </c>
      <c r="DY30" s="224"/>
      <c r="DZ30" s="224"/>
      <c r="EA30" s="224"/>
      <c r="EB30" s="224"/>
      <c r="EC30" s="224"/>
      <c r="ED30" s="225"/>
      <c r="EE30" s="211" t="s">
        <v>24</v>
      </c>
      <c r="EF30" s="212"/>
      <c r="EG30" s="212"/>
      <c r="EH30" s="213"/>
      <c r="EI30" s="108"/>
      <c r="EJ30" s="14"/>
      <c r="EK30" s="14"/>
      <c r="EL30" s="14"/>
      <c r="EM30" s="14"/>
      <c r="EN30" s="14"/>
      <c r="EO30" s="108"/>
      <c r="EP30" s="108"/>
      <c r="EQ30" s="108"/>
      <c r="ER30" s="27"/>
      <c r="ES30" s="14"/>
      <c r="ET30" s="14"/>
      <c r="EU30" s="14"/>
      <c r="EV30" s="14"/>
      <c r="EW30" s="14"/>
      <c r="EX30" s="14"/>
      <c r="EY30" s="14"/>
      <c r="EZ30" s="27"/>
      <c r="FU30" s="64"/>
      <c r="FV30" s="64"/>
    </row>
    <row r="31" spans="2:178" s="28" customFormat="1" ht="18" customHeight="1" thickBot="1" x14ac:dyDescent="0.25">
      <c r="B31" s="239">
        <v>8</v>
      </c>
      <c r="C31" s="240"/>
      <c r="D31" s="240"/>
      <c r="E31" s="261">
        <v>1</v>
      </c>
      <c r="F31" s="261"/>
      <c r="G31" s="261"/>
      <c r="H31" s="240" t="s">
        <v>75</v>
      </c>
      <c r="I31" s="240"/>
      <c r="J31" s="240"/>
      <c r="K31" s="243">
        <f>K28</f>
        <v>0.45486111111111105</v>
      </c>
      <c r="L31" s="243"/>
      <c r="M31" s="243"/>
      <c r="N31" s="243"/>
      <c r="O31" s="243"/>
      <c r="P31" s="243"/>
      <c r="Q31" s="241" t="str">
        <f>DL14</f>
        <v>FC Bremgarten</v>
      </c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55" t="s">
        <v>19</v>
      </c>
      <c r="AL31" s="255"/>
      <c r="AM31" s="242" t="str">
        <f>DL12</f>
        <v>FC Rafzerfeld</v>
      </c>
      <c r="AN31" s="242"/>
      <c r="AO31" s="242"/>
      <c r="AP31" s="242"/>
      <c r="AQ31" s="242"/>
      <c r="AR31" s="242"/>
      <c r="AS31" s="242"/>
      <c r="AT31" s="242"/>
      <c r="AU31" s="242"/>
      <c r="AV31" s="242"/>
      <c r="AW31" s="242"/>
      <c r="AX31" s="242"/>
      <c r="AY31" s="242"/>
      <c r="AZ31" s="242"/>
      <c r="BA31" s="242"/>
      <c r="BB31" s="242"/>
      <c r="BC31" s="242"/>
      <c r="BD31" s="242"/>
      <c r="BE31" s="242"/>
      <c r="BF31" s="242"/>
      <c r="BG31" s="218">
        <v>1</v>
      </c>
      <c r="BH31" s="218"/>
      <c r="BI31" s="218"/>
      <c r="BJ31" s="30" t="s">
        <v>18</v>
      </c>
      <c r="BK31" s="218">
        <v>0</v>
      </c>
      <c r="BL31" s="218"/>
      <c r="BM31" s="219"/>
      <c r="BN31" s="32"/>
      <c r="BO31" s="14">
        <f t="shared" si="1"/>
        <v>3</v>
      </c>
      <c r="BP31" s="14" t="s">
        <v>18</v>
      </c>
      <c r="BQ31" s="14">
        <f t="shared" si="2"/>
        <v>0</v>
      </c>
      <c r="BR31" s="14"/>
      <c r="BS31" s="14">
        <f t="shared" si="3"/>
        <v>1</v>
      </c>
      <c r="BT31" s="27"/>
      <c r="CP31" s="214" t="s">
        <v>6</v>
      </c>
      <c r="CQ31" s="152"/>
      <c r="CR31" s="152"/>
      <c r="CS31" s="233" t="str">
        <f>IF(ISBLANK($BK$27),"",H167)</f>
        <v>FC Räterschen</v>
      </c>
      <c r="CT31" s="234"/>
      <c r="CU31" s="234"/>
      <c r="CV31" s="234"/>
      <c r="CW31" s="234"/>
      <c r="CX31" s="234"/>
      <c r="CY31" s="234"/>
      <c r="CZ31" s="234"/>
      <c r="DA31" s="234"/>
      <c r="DB31" s="234"/>
      <c r="DC31" s="234"/>
      <c r="DD31" s="234"/>
      <c r="DE31" s="234"/>
      <c r="DF31" s="234"/>
      <c r="DG31" s="234"/>
      <c r="DH31" s="234"/>
      <c r="DI31" s="234"/>
      <c r="DJ31" s="234"/>
      <c r="DK31" s="234"/>
      <c r="DL31" s="234"/>
      <c r="DM31" s="234"/>
      <c r="DN31" s="234"/>
      <c r="DO31" s="234"/>
      <c r="DP31" s="234"/>
      <c r="DQ31" s="235"/>
      <c r="DR31" s="188">
        <f>IF(ISBLANK($BK$27),"",AB167)</f>
        <v>2</v>
      </c>
      <c r="DS31" s="189"/>
      <c r="DT31" s="190"/>
      <c r="DU31" s="188">
        <f>IF(ISBLANK($BK$27),"",AE167)</f>
        <v>2</v>
      </c>
      <c r="DV31" s="189"/>
      <c r="DW31" s="190"/>
      <c r="DX31" s="214">
        <f>IF(ISBLANK($BK$27),"",AK167)</f>
        <v>2</v>
      </c>
      <c r="DY31" s="152"/>
      <c r="DZ31" s="152"/>
      <c r="EA31" s="38" t="s">
        <v>18</v>
      </c>
      <c r="EB31" s="152">
        <f>IF(ISBLANK($BK$27),"",AN167)</f>
        <v>2</v>
      </c>
      <c r="EC31" s="152"/>
      <c r="ED31" s="153"/>
      <c r="EE31" s="111">
        <f>IF(ISBLANK($BK$27),"",AH167)</f>
        <v>0</v>
      </c>
      <c r="EF31" s="112"/>
      <c r="EG31" s="112"/>
      <c r="EH31" s="113"/>
      <c r="EI31" s="107"/>
      <c r="EJ31" s="14"/>
      <c r="EK31" s="14"/>
      <c r="EL31" s="14"/>
      <c r="EM31" s="14"/>
      <c r="EN31" s="14"/>
      <c r="EO31" s="107"/>
      <c r="EP31" s="107"/>
      <c r="EQ31" s="107"/>
      <c r="ER31" s="27"/>
      <c r="ES31" s="14"/>
      <c r="ET31" s="14"/>
      <c r="EU31" s="14"/>
      <c r="EV31" s="14"/>
      <c r="EW31" s="14"/>
      <c r="EX31" s="14"/>
      <c r="EY31" s="14"/>
      <c r="EZ31" s="27"/>
      <c r="FU31" s="64"/>
      <c r="FV31" s="64"/>
    </row>
    <row r="32" spans="2:178" s="28" customFormat="1" ht="18" customHeight="1" x14ac:dyDescent="0.2">
      <c r="B32" s="244">
        <v>9</v>
      </c>
      <c r="C32" s="245"/>
      <c r="D32" s="245"/>
      <c r="E32" s="259">
        <v>2</v>
      </c>
      <c r="F32" s="259"/>
      <c r="G32" s="259"/>
      <c r="H32" s="245" t="s">
        <v>15</v>
      </c>
      <c r="I32" s="245"/>
      <c r="J32" s="245"/>
      <c r="K32" s="252">
        <f>K30+$BU$13*$BX$13+$CV$13</f>
        <v>0.47916666666666657</v>
      </c>
      <c r="L32" s="252"/>
      <c r="M32" s="252"/>
      <c r="N32" s="252"/>
      <c r="O32" s="252"/>
      <c r="P32" s="252"/>
      <c r="Q32" s="249" t="str">
        <f>D8</f>
        <v>FC Kloten b</v>
      </c>
      <c r="R32" s="249"/>
      <c r="S32" s="249"/>
      <c r="T32" s="249"/>
      <c r="U32" s="249"/>
      <c r="V32" s="249"/>
      <c r="W32" s="249"/>
      <c r="X32" s="249"/>
      <c r="Y32" s="249"/>
      <c r="Z32" s="249"/>
      <c r="AA32" s="249"/>
      <c r="AB32" s="249"/>
      <c r="AC32" s="249"/>
      <c r="AD32" s="249"/>
      <c r="AE32" s="249"/>
      <c r="AF32" s="249"/>
      <c r="AG32" s="249"/>
      <c r="AH32" s="249"/>
      <c r="AI32" s="249"/>
      <c r="AJ32" s="249"/>
      <c r="AK32" s="254" t="s">
        <v>19</v>
      </c>
      <c r="AL32" s="254"/>
      <c r="AM32" s="263" t="str">
        <f>D9</f>
        <v>FC Wiesendangen</v>
      </c>
      <c r="AN32" s="263"/>
      <c r="AO32" s="263"/>
      <c r="AP32" s="263"/>
      <c r="AQ32" s="263"/>
      <c r="AR32" s="263"/>
      <c r="AS32" s="263"/>
      <c r="AT32" s="263"/>
      <c r="AU32" s="263"/>
      <c r="AV32" s="263"/>
      <c r="AW32" s="263"/>
      <c r="AX32" s="263"/>
      <c r="AY32" s="263"/>
      <c r="AZ32" s="263"/>
      <c r="BA32" s="263"/>
      <c r="BB32" s="263"/>
      <c r="BC32" s="263"/>
      <c r="BD32" s="263"/>
      <c r="BE32" s="263"/>
      <c r="BF32" s="263"/>
      <c r="BG32" s="250">
        <v>6</v>
      </c>
      <c r="BH32" s="250"/>
      <c r="BI32" s="250"/>
      <c r="BJ32" s="80" t="s">
        <v>18</v>
      </c>
      <c r="BK32" s="250">
        <v>4</v>
      </c>
      <c r="BL32" s="250"/>
      <c r="BM32" s="251"/>
      <c r="BN32" s="32"/>
      <c r="BO32" s="14">
        <f t="shared" si="1"/>
        <v>3</v>
      </c>
      <c r="BP32" s="14" t="s">
        <v>18</v>
      </c>
      <c r="BQ32" s="14">
        <f t="shared" si="2"/>
        <v>0</v>
      </c>
      <c r="BR32" s="14"/>
      <c r="BS32" s="14">
        <f t="shared" si="3"/>
        <v>1</v>
      </c>
      <c r="BT32" s="27"/>
      <c r="BU32" s="103"/>
      <c r="BV32" s="103"/>
      <c r="CP32" s="222" t="s">
        <v>7</v>
      </c>
      <c r="CQ32" s="154"/>
      <c r="CR32" s="154"/>
      <c r="CS32" s="202" t="str">
        <f>IF(ISBLANK($BK$27),"",H168)</f>
        <v>FC Kloten a</v>
      </c>
      <c r="CT32" s="203"/>
      <c r="CU32" s="203"/>
      <c r="CV32" s="203"/>
      <c r="CW32" s="203"/>
      <c r="CX32" s="203"/>
      <c r="CY32" s="203"/>
      <c r="CZ32" s="203"/>
      <c r="DA32" s="203"/>
      <c r="DB32" s="203"/>
      <c r="DC32" s="203"/>
      <c r="DD32" s="203"/>
      <c r="DE32" s="203"/>
      <c r="DF32" s="203"/>
      <c r="DG32" s="203"/>
      <c r="DH32" s="203"/>
      <c r="DI32" s="203"/>
      <c r="DJ32" s="203"/>
      <c r="DK32" s="203"/>
      <c r="DL32" s="203"/>
      <c r="DM32" s="203"/>
      <c r="DN32" s="203"/>
      <c r="DO32" s="203"/>
      <c r="DP32" s="203"/>
      <c r="DQ32" s="204"/>
      <c r="DR32" s="194">
        <f>IF(ISBLANK($BK$27),"",AB168)</f>
        <v>2</v>
      </c>
      <c r="DS32" s="195"/>
      <c r="DT32" s="196"/>
      <c r="DU32" s="194">
        <f>IF(ISBLANK($BK$27),"",AE168)</f>
        <v>2</v>
      </c>
      <c r="DV32" s="195"/>
      <c r="DW32" s="196"/>
      <c r="DX32" s="222">
        <f>IF(ISBLANK($BK$27),"",AK168)</f>
        <v>1</v>
      </c>
      <c r="DY32" s="154"/>
      <c r="DZ32" s="154"/>
      <c r="EA32" s="39" t="s">
        <v>18</v>
      </c>
      <c r="EB32" s="154">
        <f>IF(ISBLANK($BK$27),"",AN168)</f>
        <v>1</v>
      </c>
      <c r="EC32" s="154"/>
      <c r="ED32" s="155"/>
      <c r="EE32" s="114">
        <f>IF(ISBLANK($BK$27),"",AH168)</f>
        <v>0</v>
      </c>
      <c r="EF32" s="115"/>
      <c r="EG32" s="115"/>
      <c r="EH32" s="116"/>
      <c r="EI32" s="107"/>
      <c r="EJ32" s="14"/>
      <c r="EK32" s="14"/>
      <c r="EL32" s="14"/>
      <c r="EM32" s="14"/>
      <c r="EN32" s="14"/>
      <c r="EO32" s="107"/>
      <c r="EP32" s="107"/>
      <c r="EQ32" s="107"/>
      <c r="ER32" s="27"/>
      <c r="ES32" s="14"/>
      <c r="ET32" s="14"/>
      <c r="EU32" s="14"/>
      <c r="EV32" s="14"/>
      <c r="EW32" s="14"/>
      <c r="EX32" s="14"/>
      <c r="EY32" s="14"/>
      <c r="EZ32" s="27"/>
      <c r="FU32" s="64"/>
      <c r="FV32" s="64"/>
    </row>
    <row r="33" spans="2:178" s="28" customFormat="1" ht="18" customHeight="1" thickBot="1" x14ac:dyDescent="0.25">
      <c r="B33" s="275">
        <v>10</v>
      </c>
      <c r="C33" s="265"/>
      <c r="D33" s="265"/>
      <c r="E33" s="285" t="s">
        <v>65</v>
      </c>
      <c r="F33" s="285"/>
      <c r="G33" s="285"/>
      <c r="H33" s="265" t="s">
        <v>21</v>
      </c>
      <c r="I33" s="265"/>
      <c r="J33" s="265"/>
      <c r="K33" s="262">
        <f>K32</f>
        <v>0.47916666666666657</v>
      </c>
      <c r="L33" s="262"/>
      <c r="M33" s="262"/>
      <c r="N33" s="262"/>
      <c r="O33" s="262"/>
      <c r="P33" s="262"/>
      <c r="Q33" s="264" t="str">
        <f>D13</f>
        <v>FC Neftenbach</v>
      </c>
      <c r="R33" s="264"/>
      <c r="S33" s="264"/>
      <c r="T33" s="264"/>
      <c r="U33" s="264"/>
      <c r="V33" s="264"/>
      <c r="W33" s="264"/>
      <c r="X33" s="264"/>
      <c r="Y33" s="264"/>
      <c r="Z33" s="264"/>
      <c r="AA33" s="264"/>
      <c r="AB33" s="264"/>
      <c r="AC33" s="264"/>
      <c r="AD33" s="264"/>
      <c r="AE33" s="264"/>
      <c r="AF33" s="264"/>
      <c r="AG33" s="264"/>
      <c r="AH33" s="264"/>
      <c r="AI33" s="264"/>
      <c r="AJ33" s="264"/>
      <c r="AK33" s="274" t="s">
        <v>19</v>
      </c>
      <c r="AL33" s="274"/>
      <c r="AM33" s="267" t="str">
        <f>D14</f>
        <v>SV Würenlos</v>
      </c>
      <c r="AN33" s="267"/>
      <c r="AO33" s="267"/>
      <c r="AP33" s="267"/>
      <c r="AQ33" s="267"/>
      <c r="AR33" s="267"/>
      <c r="AS33" s="267"/>
      <c r="AT33" s="267"/>
      <c r="AU33" s="267"/>
      <c r="AV33" s="267"/>
      <c r="AW33" s="267"/>
      <c r="AX33" s="267"/>
      <c r="AY33" s="267"/>
      <c r="AZ33" s="267"/>
      <c r="BA33" s="267"/>
      <c r="BB33" s="267"/>
      <c r="BC33" s="267"/>
      <c r="BD33" s="267"/>
      <c r="BE33" s="267"/>
      <c r="BF33" s="267"/>
      <c r="BG33" s="200">
        <v>1</v>
      </c>
      <c r="BH33" s="200"/>
      <c r="BI33" s="200"/>
      <c r="BJ33" s="54" t="s">
        <v>18</v>
      </c>
      <c r="BK33" s="200">
        <v>0</v>
      </c>
      <c r="BL33" s="200"/>
      <c r="BM33" s="201"/>
      <c r="BN33" s="32"/>
      <c r="BO33" s="14">
        <f t="shared" si="1"/>
        <v>3</v>
      </c>
      <c r="BP33" s="14" t="s">
        <v>18</v>
      </c>
      <c r="BQ33" s="14">
        <f t="shared" si="2"/>
        <v>0</v>
      </c>
      <c r="BR33" s="14"/>
      <c r="BS33" s="14">
        <f t="shared" si="3"/>
        <v>1</v>
      </c>
      <c r="BT33" s="27"/>
      <c r="CP33" s="276" t="s">
        <v>8</v>
      </c>
      <c r="CQ33" s="156"/>
      <c r="CR33" s="156"/>
      <c r="CS33" s="185" t="str">
        <f>IF(ISBLANK($BK$27),"",H169)</f>
        <v>SC Zollikon</v>
      </c>
      <c r="CT33" s="186"/>
      <c r="CU33" s="186"/>
      <c r="CV33" s="186"/>
      <c r="CW33" s="186"/>
      <c r="CX33" s="186"/>
      <c r="CY33" s="186"/>
      <c r="CZ33" s="186"/>
      <c r="DA33" s="186"/>
      <c r="DB33" s="186"/>
      <c r="DC33" s="186"/>
      <c r="DD33" s="186"/>
      <c r="DE33" s="186"/>
      <c r="DF33" s="186"/>
      <c r="DG33" s="186"/>
      <c r="DH33" s="186"/>
      <c r="DI33" s="186"/>
      <c r="DJ33" s="186"/>
      <c r="DK33" s="186"/>
      <c r="DL33" s="186"/>
      <c r="DM33" s="186"/>
      <c r="DN33" s="186"/>
      <c r="DO33" s="186"/>
      <c r="DP33" s="186"/>
      <c r="DQ33" s="187"/>
      <c r="DR33" s="191">
        <f>IF(ISBLANK($BK$27),"",AB169)</f>
        <v>2</v>
      </c>
      <c r="DS33" s="192"/>
      <c r="DT33" s="193"/>
      <c r="DU33" s="191">
        <f>IF(ISBLANK($BK$27),"",AE169)</f>
        <v>2</v>
      </c>
      <c r="DV33" s="192"/>
      <c r="DW33" s="193"/>
      <c r="DX33" s="276">
        <f>IF(ISBLANK($BK$27),"",AK169)</f>
        <v>1</v>
      </c>
      <c r="DY33" s="156"/>
      <c r="DZ33" s="156"/>
      <c r="EA33" s="40" t="s">
        <v>18</v>
      </c>
      <c r="EB33" s="156">
        <f>IF(ISBLANK($BK$27),"",AN169)</f>
        <v>1</v>
      </c>
      <c r="EC33" s="156"/>
      <c r="ED33" s="157"/>
      <c r="EE33" s="117">
        <f>IF(ISBLANK($BK$27),"",AH169)</f>
        <v>0</v>
      </c>
      <c r="EF33" s="118"/>
      <c r="EG33" s="118"/>
      <c r="EH33" s="119"/>
      <c r="EI33" s="107"/>
      <c r="EJ33" s="14"/>
      <c r="EK33" s="14"/>
      <c r="EL33" s="14"/>
      <c r="EM33" s="14"/>
      <c r="EN33" s="14"/>
      <c r="EO33" s="107"/>
      <c r="EP33" s="107"/>
      <c r="EQ33" s="107"/>
      <c r="ER33" s="27"/>
      <c r="ES33" s="14"/>
      <c r="ET33" s="14"/>
      <c r="EU33" s="14"/>
      <c r="EV33" s="14"/>
      <c r="EW33" s="14"/>
      <c r="EX33" s="14"/>
      <c r="EY33" s="14"/>
      <c r="EZ33" s="27"/>
      <c r="FU33" s="64"/>
      <c r="FV33" s="64"/>
    </row>
    <row r="34" spans="2:178" s="28" customFormat="1" ht="18" customHeight="1" thickBot="1" x14ac:dyDescent="0.25">
      <c r="B34" s="275">
        <v>11</v>
      </c>
      <c r="C34" s="265"/>
      <c r="D34" s="265"/>
      <c r="E34" s="285">
        <v>4</v>
      </c>
      <c r="F34" s="285"/>
      <c r="G34" s="285"/>
      <c r="H34" s="265" t="s">
        <v>76</v>
      </c>
      <c r="I34" s="265"/>
      <c r="J34" s="265"/>
      <c r="K34" s="266">
        <f>K32</f>
        <v>0.47916666666666657</v>
      </c>
      <c r="L34" s="266"/>
      <c r="M34" s="266"/>
      <c r="N34" s="266"/>
      <c r="O34" s="266"/>
      <c r="P34" s="266"/>
      <c r="Q34" s="264" t="str">
        <f>DL8</f>
        <v>FC Kloten a</v>
      </c>
      <c r="R34" s="264"/>
      <c r="S34" s="264"/>
      <c r="T34" s="264"/>
      <c r="U34" s="264"/>
      <c r="V34" s="264"/>
      <c r="W34" s="264"/>
      <c r="X34" s="264"/>
      <c r="Y34" s="264"/>
      <c r="Z34" s="264"/>
      <c r="AA34" s="264"/>
      <c r="AB34" s="264"/>
      <c r="AC34" s="264"/>
      <c r="AD34" s="264"/>
      <c r="AE34" s="264"/>
      <c r="AF34" s="264"/>
      <c r="AG34" s="264"/>
      <c r="AH34" s="264"/>
      <c r="AI34" s="264"/>
      <c r="AJ34" s="264"/>
      <c r="AK34" s="274" t="s">
        <v>19</v>
      </c>
      <c r="AL34" s="274"/>
      <c r="AM34" s="267" t="str">
        <f>DL9</f>
        <v>FC Räterschen</v>
      </c>
      <c r="AN34" s="267"/>
      <c r="AO34" s="267"/>
      <c r="AP34" s="267"/>
      <c r="AQ34" s="267"/>
      <c r="AR34" s="267"/>
      <c r="AS34" s="267"/>
      <c r="AT34" s="267"/>
      <c r="AU34" s="267"/>
      <c r="AV34" s="267"/>
      <c r="AW34" s="267"/>
      <c r="AX34" s="267"/>
      <c r="AY34" s="267"/>
      <c r="AZ34" s="267"/>
      <c r="BA34" s="267"/>
      <c r="BB34" s="267"/>
      <c r="BC34" s="267"/>
      <c r="BD34" s="267"/>
      <c r="BE34" s="267"/>
      <c r="BF34" s="267"/>
      <c r="BG34" s="200">
        <v>1</v>
      </c>
      <c r="BH34" s="200"/>
      <c r="BI34" s="200"/>
      <c r="BJ34" s="54" t="s">
        <v>18</v>
      </c>
      <c r="BK34" s="200">
        <v>1</v>
      </c>
      <c r="BL34" s="200"/>
      <c r="BM34" s="201"/>
      <c r="BN34" s="32"/>
      <c r="BO34" s="14">
        <f t="shared" si="1"/>
        <v>1</v>
      </c>
      <c r="BP34" s="14" t="s">
        <v>18</v>
      </c>
      <c r="BQ34" s="14">
        <f t="shared" si="2"/>
        <v>1</v>
      </c>
      <c r="BR34" s="14"/>
      <c r="BS34" s="14">
        <f t="shared" si="3"/>
        <v>1</v>
      </c>
      <c r="BT34" s="27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01"/>
      <c r="EA34" s="101"/>
      <c r="EB34" s="102"/>
      <c r="EC34" s="102"/>
      <c r="ED34" s="102"/>
      <c r="EE34" s="31"/>
      <c r="EF34" s="102"/>
      <c r="EG34" s="102"/>
      <c r="EH34" s="102"/>
      <c r="EI34" s="102"/>
      <c r="EJ34" s="14"/>
      <c r="EK34" s="14"/>
      <c r="EL34" s="14"/>
      <c r="EM34" s="14"/>
      <c r="EN34" s="14"/>
      <c r="EO34" s="102"/>
      <c r="EP34" s="102"/>
      <c r="EQ34" s="102"/>
      <c r="ER34" s="27"/>
      <c r="ES34" s="14"/>
      <c r="ET34" s="14"/>
      <c r="EU34" s="14"/>
      <c r="EV34" s="14"/>
      <c r="EW34" s="14"/>
      <c r="EX34" s="14"/>
      <c r="EY34" s="14"/>
      <c r="EZ34" s="27"/>
      <c r="FU34" s="64"/>
      <c r="FV34" s="64"/>
    </row>
    <row r="35" spans="2:178" s="28" customFormat="1" ht="18" customHeight="1" thickBot="1" x14ac:dyDescent="0.25">
      <c r="B35" s="239">
        <v>12</v>
      </c>
      <c r="C35" s="240"/>
      <c r="D35" s="240"/>
      <c r="E35" s="261">
        <v>1</v>
      </c>
      <c r="F35" s="261"/>
      <c r="G35" s="261"/>
      <c r="H35" s="240" t="s">
        <v>75</v>
      </c>
      <c r="I35" s="240"/>
      <c r="J35" s="240"/>
      <c r="K35" s="243">
        <f>K32</f>
        <v>0.47916666666666657</v>
      </c>
      <c r="L35" s="243"/>
      <c r="M35" s="243"/>
      <c r="N35" s="243"/>
      <c r="O35" s="243"/>
      <c r="P35" s="243"/>
      <c r="Q35" s="241" t="str">
        <f>DL13</f>
        <v>FC Embrach</v>
      </c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55" t="s">
        <v>19</v>
      </c>
      <c r="AL35" s="255"/>
      <c r="AM35" s="242" t="str">
        <f>DL14</f>
        <v>FC Bremgarten</v>
      </c>
      <c r="AN35" s="242"/>
      <c r="AO35" s="242"/>
      <c r="AP35" s="242"/>
      <c r="AQ35" s="242"/>
      <c r="AR35" s="242"/>
      <c r="AS35" s="242"/>
      <c r="AT35" s="242"/>
      <c r="AU35" s="242"/>
      <c r="AV35" s="242"/>
      <c r="AW35" s="242"/>
      <c r="AX35" s="242"/>
      <c r="AY35" s="242"/>
      <c r="AZ35" s="242"/>
      <c r="BA35" s="242"/>
      <c r="BB35" s="242"/>
      <c r="BC35" s="242"/>
      <c r="BD35" s="242"/>
      <c r="BE35" s="242"/>
      <c r="BF35" s="242"/>
      <c r="BG35" s="218">
        <v>2</v>
      </c>
      <c r="BH35" s="218"/>
      <c r="BI35" s="218"/>
      <c r="BJ35" s="30" t="s">
        <v>18</v>
      </c>
      <c r="BK35" s="218">
        <v>0</v>
      </c>
      <c r="BL35" s="218"/>
      <c r="BM35" s="219"/>
      <c r="BN35" s="32"/>
      <c r="BO35" s="14">
        <f>IF(ISBLANK(BG35),"0",IF(BG35&gt;BK35,3,IF(BG35=BK35,1,0)))</f>
        <v>3</v>
      </c>
      <c r="BP35" s="14" t="s">
        <v>18</v>
      </c>
      <c r="BQ35" s="14">
        <f t="shared" ref="BQ35" si="4">IF(ISBLANK(BK35),"0",IF(BK35&gt;BG35,3,IF(BK35=BG35,1,0)))</f>
        <v>0</v>
      </c>
      <c r="BR35" s="14"/>
      <c r="BS35" s="14">
        <f t="shared" ref="BS35" si="5">IF(AND(BG35&lt;&gt;"",BK35&lt;&gt;""),1,0)</f>
        <v>1</v>
      </c>
      <c r="BT35" s="27"/>
      <c r="CP35" s="215" t="str">
        <f>DJ11</f>
        <v>Gruppe D</v>
      </c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7"/>
      <c r="DR35" s="197" t="s">
        <v>47</v>
      </c>
      <c r="DS35" s="198"/>
      <c r="DT35" s="199"/>
      <c r="DU35" s="197" t="s">
        <v>22</v>
      </c>
      <c r="DV35" s="198"/>
      <c r="DW35" s="199"/>
      <c r="DX35" s="223" t="s">
        <v>23</v>
      </c>
      <c r="DY35" s="224"/>
      <c r="DZ35" s="224"/>
      <c r="EA35" s="224"/>
      <c r="EB35" s="224"/>
      <c r="EC35" s="224"/>
      <c r="ED35" s="225"/>
      <c r="EE35" s="211" t="s">
        <v>24</v>
      </c>
      <c r="EF35" s="212"/>
      <c r="EG35" s="212"/>
      <c r="EH35" s="213"/>
      <c r="EI35" s="108"/>
      <c r="EJ35" s="14"/>
      <c r="EK35" s="14"/>
      <c r="EL35" s="14"/>
      <c r="EM35" s="14"/>
      <c r="EN35" s="14"/>
      <c r="EO35" s="108"/>
      <c r="EP35" s="108"/>
      <c r="EQ35" s="108"/>
      <c r="ER35" s="27"/>
      <c r="ES35" s="14"/>
      <c r="ET35" s="14"/>
      <c r="EU35" s="14"/>
      <c r="EV35" s="14"/>
      <c r="EW35" s="14"/>
      <c r="EX35" s="14"/>
      <c r="EY35" s="14"/>
      <c r="EZ35" s="27"/>
      <c r="FU35" s="64"/>
      <c r="FV35" s="64"/>
    </row>
    <row r="36" spans="2:178" s="28" customFormat="1" ht="18" customHeight="1" x14ac:dyDescent="0.2">
      <c r="CP36" s="214" t="s">
        <v>6</v>
      </c>
      <c r="CQ36" s="152"/>
      <c r="CR36" s="152"/>
      <c r="CS36" s="233" t="str">
        <f>IF(ISBLANK($BK$26),"",H173)</f>
        <v>FC Embrach</v>
      </c>
      <c r="CT36" s="234"/>
      <c r="CU36" s="234"/>
      <c r="CV36" s="234"/>
      <c r="CW36" s="234"/>
      <c r="CX36" s="234"/>
      <c r="CY36" s="234"/>
      <c r="CZ36" s="234"/>
      <c r="DA36" s="234"/>
      <c r="DB36" s="234"/>
      <c r="DC36" s="234"/>
      <c r="DD36" s="234"/>
      <c r="DE36" s="234"/>
      <c r="DF36" s="234"/>
      <c r="DG36" s="234"/>
      <c r="DH36" s="234"/>
      <c r="DI36" s="234"/>
      <c r="DJ36" s="234"/>
      <c r="DK36" s="234"/>
      <c r="DL36" s="234"/>
      <c r="DM36" s="234"/>
      <c r="DN36" s="234"/>
      <c r="DO36" s="234"/>
      <c r="DP36" s="234"/>
      <c r="DQ36" s="235"/>
      <c r="DR36" s="188">
        <f>IF(ISBLANK($BK$26),"",AB173)</f>
        <v>2</v>
      </c>
      <c r="DS36" s="189"/>
      <c r="DT36" s="190"/>
      <c r="DU36" s="188">
        <f>IF(ISBLANK($BK$26),"",AE173)</f>
        <v>3</v>
      </c>
      <c r="DV36" s="189"/>
      <c r="DW36" s="190"/>
      <c r="DX36" s="214">
        <f>IF(ISBLANK($BK$26),"",AK173)</f>
        <v>2</v>
      </c>
      <c r="DY36" s="152"/>
      <c r="DZ36" s="152"/>
      <c r="EA36" s="38" t="s">
        <v>18</v>
      </c>
      <c r="EB36" s="152">
        <f>IF(ISBLANK($BK$26),"",AN173)</f>
        <v>1</v>
      </c>
      <c r="EC36" s="152"/>
      <c r="ED36" s="153"/>
      <c r="EE36" s="111">
        <f>IF(ISBLANK($BK$26),"",AH173)</f>
        <v>1</v>
      </c>
      <c r="EF36" s="112"/>
      <c r="EG36" s="112"/>
      <c r="EH36" s="113"/>
      <c r="EI36" s="107"/>
      <c r="EO36" s="107"/>
      <c r="EP36" s="107"/>
      <c r="EQ36" s="107"/>
      <c r="ER36" s="27"/>
      <c r="ES36" s="14"/>
      <c r="ET36" s="14"/>
      <c r="EU36" s="14"/>
      <c r="EV36" s="14"/>
      <c r="EW36" s="14"/>
      <c r="EX36" s="14"/>
      <c r="EY36" s="14"/>
      <c r="EZ36" s="27"/>
      <c r="FU36" s="64"/>
      <c r="FV36" s="64"/>
    </row>
    <row r="37" spans="2:178" s="28" customFormat="1" ht="18" customHeight="1" x14ac:dyDescent="0.15">
      <c r="CP37" s="222" t="s">
        <v>7</v>
      </c>
      <c r="CQ37" s="154"/>
      <c r="CR37" s="154"/>
      <c r="CS37" s="202" t="str">
        <f>IF(ISBLANK($BK$26),"",H174)</f>
        <v>FC Rafzerfeld</v>
      </c>
      <c r="CT37" s="203"/>
      <c r="CU37" s="203"/>
      <c r="CV37" s="203"/>
      <c r="CW37" s="203"/>
      <c r="CX37" s="203"/>
      <c r="CY37" s="203"/>
      <c r="CZ37" s="203"/>
      <c r="DA37" s="203"/>
      <c r="DB37" s="203"/>
      <c r="DC37" s="203"/>
      <c r="DD37" s="203"/>
      <c r="DE37" s="203"/>
      <c r="DF37" s="203"/>
      <c r="DG37" s="203"/>
      <c r="DH37" s="203"/>
      <c r="DI37" s="203"/>
      <c r="DJ37" s="203"/>
      <c r="DK37" s="203"/>
      <c r="DL37" s="203"/>
      <c r="DM37" s="203"/>
      <c r="DN37" s="203"/>
      <c r="DO37" s="203"/>
      <c r="DP37" s="203"/>
      <c r="DQ37" s="204"/>
      <c r="DR37" s="194">
        <f>IF(ISBLANK($BK$26),"",AB174)</f>
        <v>2</v>
      </c>
      <c r="DS37" s="195"/>
      <c r="DT37" s="196"/>
      <c r="DU37" s="194">
        <f>IF(ISBLANK($BK$26),"",AE174)</f>
        <v>3</v>
      </c>
      <c r="DV37" s="195"/>
      <c r="DW37" s="196"/>
      <c r="DX37" s="222">
        <f>IF(ISBLANK($BK$26),"",AK174)</f>
        <v>1</v>
      </c>
      <c r="DY37" s="154"/>
      <c r="DZ37" s="154"/>
      <c r="EA37" s="39" t="s">
        <v>18</v>
      </c>
      <c r="EB37" s="154">
        <f>IF(ISBLANK($BK$26),"",AN174)</f>
        <v>1</v>
      </c>
      <c r="EC37" s="154"/>
      <c r="ED37" s="155"/>
      <c r="EE37" s="114">
        <f>IF(ISBLANK($BK$26),"",AH174)</f>
        <v>0</v>
      </c>
      <c r="EF37" s="115"/>
      <c r="EG37" s="115"/>
      <c r="EH37" s="116"/>
      <c r="EI37" s="107"/>
      <c r="EO37" s="107"/>
      <c r="EP37" s="107"/>
      <c r="EQ37" s="107"/>
      <c r="ER37" s="27"/>
      <c r="ES37" s="14"/>
      <c r="ET37" s="14"/>
      <c r="EU37" s="14"/>
      <c r="EV37" s="14"/>
      <c r="EW37" s="14"/>
      <c r="EX37" s="14"/>
      <c r="EY37" s="14"/>
      <c r="EZ37" s="27"/>
      <c r="FI37" s="83"/>
      <c r="FU37" s="64"/>
      <c r="FV37" s="64"/>
    </row>
    <row r="38" spans="2:178" s="28" customFormat="1" ht="18" customHeight="1" thickBot="1" x14ac:dyDescent="0.2">
      <c r="CP38" s="276" t="s">
        <v>8</v>
      </c>
      <c r="CQ38" s="156"/>
      <c r="CR38" s="156"/>
      <c r="CS38" s="185" t="str">
        <f>IF(ISBLANK($BK$26),"",H175)</f>
        <v>FC Bremgarten</v>
      </c>
      <c r="CT38" s="186"/>
      <c r="CU38" s="186"/>
      <c r="CV38" s="186"/>
      <c r="CW38" s="186"/>
      <c r="CX38" s="186"/>
      <c r="CY38" s="186"/>
      <c r="CZ38" s="186"/>
      <c r="DA38" s="186"/>
      <c r="DB38" s="186"/>
      <c r="DC38" s="186"/>
      <c r="DD38" s="186"/>
      <c r="DE38" s="186"/>
      <c r="DF38" s="186"/>
      <c r="DG38" s="186"/>
      <c r="DH38" s="186"/>
      <c r="DI38" s="186"/>
      <c r="DJ38" s="186"/>
      <c r="DK38" s="186"/>
      <c r="DL38" s="186"/>
      <c r="DM38" s="186"/>
      <c r="DN38" s="186"/>
      <c r="DO38" s="186"/>
      <c r="DP38" s="186"/>
      <c r="DQ38" s="187"/>
      <c r="DR38" s="191">
        <f>IF(ISBLANK($BK$26),"",AB175)</f>
        <v>2</v>
      </c>
      <c r="DS38" s="192"/>
      <c r="DT38" s="193"/>
      <c r="DU38" s="191">
        <f>IF(ISBLANK($BK$26),"",AE175)</f>
        <v>3</v>
      </c>
      <c r="DV38" s="192"/>
      <c r="DW38" s="193"/>
      <c r="DX38" s="276">
        <f>IF(ISBLANK($BK$26),"",AK175)</f>
        <v>1</v>
      </c>
      <c r="DY38" s="156"/>
      <c r="DZ38" s="156"/>
      <c r="EA38" s="40" t="s">
        <v>18</v>
      </c>
      <c r="EB38" s="156">
        <f>IF(ISBLANK($BK$26),"",AN175)</f>
        <v>2</v>
      </c>
      <c r="EC38" s="156"/>
      <c r="ED38" s="157"/>
      <c r="EE38" s="117">
        <f>IF(ISBLANK($BK$26),"",AH175)</f>
        <v>-1</v>
      </c>
      <c r="EF38" s="118"/>
      <c r="EG38" s="118"/>
      <c r="EH38" s="119"/>
      <c r="EI38" s="107"/>
      <c r="EO38" s="107"/>
      <c r="EP38" s="107"/>
      <c r="EQ38" s="107"/>
      <c r="ER38" s="27"/>
      <c r="ES38" s="14"/>
      <c r="ET38" s="14"/>
      <c r="EU38" s="14"/>
      <c r="EV38" s="14"/>
      <c r="EW38" s="14"/>
      <c r="EX38" s="14"/>
      <c r="EY38" s="14"/>
      <c r="EZ38" s="27"/>
      <c r="FI38" s="83"/>
      <c r="FU38" s="64"/>
      <c r="FV38" s="64"/>
    </row>
    <row r="39" spans="2:178" s="28" customFormat="1" ht="15.95" customHeight="1" x14ac:dyDescent="0.15">
      <c r="EI39" s="103"/>
      <c r="EO39" s="103"/>
      <c r="EP39" s="103"/>
      <c r="EQ39" s="103"/>
      <c r="ES39" s="14"/>
      <c r="ET39" s="14"/>
      <c r="EU39" s="14"/>
      <c r="EV39" s="14"/>
      <c r="EW39" s="14"/>
      <c r="EX39" s="14"/>
      <c r="EY39" s="14"/>
      <c r="FI39" s="83"/>
      <c r="FU39" s="64"/>
      <c r="FV39" s="64"/>
    </row>
    <row r="40" spans="2:178" s="28" customFormat="1" ht="15.95" customHeight="1" x14ac:dyDescent="0.15">
      <c r="EI40" s="103"/>
      <c r="EO40" s="103"/>
      <c r="EP40" s="103"/>
      <c r="EQ40" s="103"/>
      <c r="ES40" s="14"/>
      <c r="ET40" s="14"/>
      <c r="EU40" s="14"/>
      <c r="EV40" s="14"/>
      <c r="EW40" s="14"/>
      <c r="EX40" s="14"/>
      <c r="EY40" s="14"/>
      <c r="FI40" s="83"/>
      <c r="FU40" s="64"/>
      <c r="FV40" s="64"/>
    </row>
    <row r="41" spans="2:178" s="28" customFormat="1" ht="15.95" customHeight="1" x14ac:dyDescent="0.15">
      <c r="EI41" s="103"/>
      <c r="EO41" s="103"/>
      <c r="EP41" s="103"/>
      <c r="EQ41" s="103"/>
      <c r="ES41" s="14"/>
      <c r="ET41" s="14"/>
      <c r="EU41" s="14"/>
      <c r="EV41" s="14"/>
      <c r="EW41" s="14"/>
      <c r="EX41" s="14"/>
      <c r="EY41" s="14"/>
      <c r="FI41" s="83"/>
      <c r="FU41" s="64"/>
      <c r="FV41" s="64"/>
    </row>
    <row r="42" spans="2:178" s="28" customFormat="1" ht="15.95" customHeight="1" x14ac:dyDescent="0.15">
      <c r="EI42" s="103"/>
      <c r="EO42" s="103"/>
      <c r="EP42" s="103"/>
      <c r="EQ42" s="103"/>
      <c r="ES42" s="14"/>
      <c r="ET42" s="14"/>
      <c r="EU42" s="14"/>
      <c r="EV42" s="14"/>
      <c r="EW42" s="14"/>
      <c r="EX42" s="14"/>
      <c r="EY42" s="14"/>
      <c r="FI42" s="83"/>
      <c r="FU42" s="64"/>
      <c r="FV42" s="64"/>
    </row>
    <row r="43" spans="2:178" s="28" customFormat="1" ht="15.95" customHeight="1" x14ac:dyDescent="0.15">
      <c r="EI43" s="103"/>
      <c r="EO43" s="103"/>
      <c r="EP43" s="103"/>
      <c r="EQ43" s="103"/>
      <c r="ES43" s="14"/>
      <c r="ET43" s="14"/>
      <c r="EU43" s="14"/>
      <c r="EV43" s="14"/>
      <c r="EW43" s="14"/>
      <c r="EX43" s="14"/>
      <c r="EY43" s="14"/>
      <c r="FI43" s="83"/>
      <c r="FU43" s="64"/>
      <c r="FV43" s="64"/>
    </row>
    <row r="44" spans="2:178" s="28" customFormat="1" ht="15.95" customHeight="1" x14ac:dyDescent="0.15">
      <c r="EI44" s="103"/>
      <c r="EO44" s="103"/>
      <c r="EP44" s="103"/>
      <c r="EQ44" s="103"/>
      <c r="ES44" s="14"/>
      <c r="ET44" s="14"/>
      <c r="EU44" s="14"/>
      <c r="EV44" s="14"/>
      <c r="EW44" s="14"/>
      <c r="EX44" s="14"/>
      <c r="EY44" s="14"/>
      <c r="FI44" s="83"/>
      <c r="FU44" s="64"/>
      <c r="FV44" s="64"/>
    </row>
    <row r="45" spans="2:178" s="28" customFormat="1" ht="15.95" customHeight="1" x14ac:dyDescent="0.15">
      <c r="EI45" s="103"/>
      <c r="EO45" s="103"/>
      <c r="EP45" s="103"/>
      <c r="EQ45" s="103"/>
      <c r="ES45" s="14"/>
      <c r="ET45" s="14"/>
      <c r="EU45" s="14"/>
      <c r="EV45" s="14"/>
      <c r="EW45" s="14"/>
      <c r="EX45" s="14"/>
      <c r="EY45" s="14"/>
      <c r="FI45" s="83"/>
      <c r="FU45" s="64"/>
      <c r="FV45" s="64"/>
    </row>
    <row r="46" spans="2:178" s="28" customFormat="1" ht="15.95" customHeight="1" x14ac:dyDescent="0.15">
      <c r="EI46" s="103"/>
      <c r="EO46" s="103"/>
      <c r="EP46" s="103"/>
      <c r="EQ46" s="103"/>
      <c r="ES46" s="14"/>
      <c r="ET46" s="14"/>
      <c r="EU46" s="14"/>
      <c r="EV46" s="14"/>
      <c r="EW46" s="14"/>
      <c r="EX46" s="14"/>
      <c r="EY46" s="14"/>
      <c r="FI46" s="83"/>
      <c r="FU46" s="64"/>
      <c r="FV46" s="64"/>
    </row>
    <row r="47" spans="2:178" s="28" customFormat="1" ht="15.95" customHeight="1" thickBot="1" x14ac:dyDescent="0.2">
      <c r="EI47" s="103"/>
      <c r="EO47" s="103"/>
      <c r="EP47" s="103"/>
      <c r="EQ47" s="103"/>
      <c r="ES47" s="14"/>
      <c r="ET47" s="14"/>
      <c r="EU47" s="14"/>
      <c r="EV47" s="14"/>
      <c r="EW47" s="14"/>
      <c r="EX47" s="14"/>
      <c r="EY47" s="14"/>
      <c r="FI47" s="83"/>
      <c r="FU47" s="64"/>
      <c r="FV47" s="64"/>
    </row>
    <row r="48" spans="2:178" s="28" customFormat="1" ht="15.95" customHeight="1" x14ac:dyDescent="0.5">
      <c r="B48" s="293" t="s">
        <v>67</v>
      </c>
      <c r="C48" s="294"/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  <c r="BZ48" s="294"/>
      <c r="CA48" s="294"/>
      <c r="CB48" s="294"/>
      <c r="CC48" s="294"/>
      <c r="CD48" s="294"/>
      <c r="CE48" s="294"/>
      <c r="CF48" s="294"/>
      <c r="CG48" s="294"/>
      <c r="CH48" s="294"/>
      <c r="CI48" s="294"/>
      <c r="CJ48" s="294"/>
      <c r="CK48" s="294"/>
      <c r="CL48" s="294"/>
      <c r="CM48" s="294"/>
      <c r="CN48" s="294"/>
      <c r="CO48" s="294"/>
      <c r="CP48" s="294"/>
      <c r="CQ48" s="294"/>
      <c r="CR48" s="294"/>
      <c r="CS48" s="294"/>
      <c r="CT48" s="294"/>
      <c r="CU48" s="294"/>
      <c r="CV48" s="294"/>
      <c r="CW48" s="294"/>
      <c r="CX48" s="294"/>
      <c r="CY48" s="294"/>
      <c r="CZ48" s="294"/>
      <c r="DA48" s="294"/>
      <c r="DB48" s="294"/>
      <c r="DC48" s="294"/>
      <c r="DD48" s="294"/>
      <c r="DE48" s="294"/>
      <c r="DF48" s="294"/>
      <c r="DG48" s="294"/>
      <c r="DH48" s="294"/>
      <c r="DI48" s="294"/>
      <c r="DJ48" s="294"/>
      <c r="DK48" s="294"/>
      <c r="DL48" s="294"/>
      <c r="DM48" s="294"/>
      <c r="DN48" s="294"/>
      <c r="DO48" s="294"/>
      <c r="DP48" s="294"/>
      <c r="DQ48" s="294"/>
      <c r="DR48" s="294"/>
      <c r="DS48" s="294"/>
      <c r="DT48" s="294"/>
      <c r="DU48" s="294"/>
      <c r="DV48" s="294"/>
      <c r="DW48" s="294"/>
      <c r="DX48" s="294"/>
      <c r="DY48" s="294"/>
      <c r="DZ48" s="294"/>
      <c r="EA48" s="294"/>
      <c r="EB48" s="294"/>
      <c r="EC48" s="294"/>
      <c r="ED48" s="294"/>
      <c r="EE48" s="294"/>
      <c r="EF48" s="294"/>
      <c r="EG48" s="294"/>
      <c r="EH48" s="295"/>
      <c r="EI48" s="106"/>
      <c r="EJ48" s="106"/>
      <c r="EK48" s="106"/>
      <c r="EL48" s="106"/>
      <c r="EM48" s="106"/>
      <c r="EN48" s="106"/>
      <c r="EO48" s="106"/>
      <c r="EP48" s="106"/>
      <c r="EQ48" s="106"/>
      <c r="ES48" s="14"/>
      <c r="ET48" s="14"/>
      <c r="EU48" s="14"/>
      <c r="EV48" s="14"/>
      <c r="EW48" s="14"/>
      <c r="EX48" s="14"/>
      <c r="EY48" s="14"/>
      <c r="FI48" s="83"/>
      <c r="FU48" s="64"/>
      <c r="FV48" s="64"/>
    </row>
    <row r="49" spans="2:199" s="28" customFormat="1" ht="15.95" customHeight="1" thickBot="1" x14ac:dyDescent="0.55000000000000004">
      <c r="B49" s="296"/>
      <c r="C49" s="297"/>
      <c r="D49" s="297"/>
      <c r="E49" s="297"/>
      <c r="F49" s="297"/>
      <c r="G49" s="297"/>
      <c r="H49" s="297"/>
      <c r="I49" s="297"/>
      <c r="J49" s="297"/>
      <c r="K49" s="297"/>
      <c r="L49" s="297"/>
      <c r="M49" s="297"/>
      <c r="N49" s="297"/>
      <c r="O49" s="297"/>
      <c r="P49" s="297"/>
      <c r="Q49" s="297"/>
      <c r="R49" s="297"/>
      <c r="S49" s="297"/>
      <c r="T49" s="297"/>
      <c r="U49" s="297"/>
      <c r="V49" s="297"/>
      <c r="W49" s="297"/>
      <c r="X49" s="297"/>
      <c r="Y49" s="297"/>
      <c r="Z49" s="297"/>
      <c r="AA49" s="297"/>
      <c r="AB49" s="297"/>
      <c r="AC49" s="297"/>
      <c r="AD49" s="297"/>
      <c r="AE49" s="297"/>
      <c r="AF49" s="297"/>
      <c r="AG49" s="297"/>
      <c r="AH49" s="297"/>
      <c r="AI49" s="297"/>
      <c r="AJ49" s="297"/>
      <c r="AK49" s="297"/>
      <c r="AL49" s="297"/>
      <c r="AM49" s="297"/>
      <c r="AN49" s="297"/>
      <c r="AO49" s="297"/>
      <c r="AP49" s="297"/>
      <c r="AQ49" s="297"/>
      <c r="AR49" s="297"/>
      <c r="AS49" s="297"/>
      <c r="AT49" s="297"/>
      <c r="AU49" s="297"/>
      <c r="AV49" s="297"/>
      <c r="AW49" s="297"/>
      <c r="AX49" s="297"/>
      <c r="AY49" s="297"/>
      <c r="AZ49" s="297"/>
      <c r="BA49" s="297"/>
      <c r="BB49" s="297"/>
      <c r="BC49" s="297"/>
      <c r="BD49" s="297"/>
      <c r="BE49" s="297"/>
      <c r="BF49" s="297"/>
      <c r="BG49" s="297"/>
      <c r="BH49" s="297"/>
      <c r="BI49" s="297"/>
      <c r="BJ49" s="297"/>
      <c r="BK49" s="297"/>
      <c r="BL49" s="297"/>
      <c r="BM49" s="297"/>
      <c r="BN49" s="297"/>
      <c r="BO49" s="297"/>
      <c r="BP49" s="297"/>
      <c r="BQ49" s="297"/>
      <c r="BR49" s="297"/>
      <c r="BS49" s="297"/>
      <c r="BT49" s="297"/>
      <c r="BU49" s="297"/>
      <c r="BV49" s="297"/>
      <c r="BW49" s="297"/>
      <c r="BX49" s="297"/>
      <c r="BY49" s="297"/>
      <c r="BZ49" s="297"/>
      <c r="CA49" s="297"/>
      <c r="CB49" s="297"/>
      <c r="CC49" s="297"/>
      <c r="CD49" s="297"/>
      <c r="CE49" s="297"/>
      <c r="CF49" s="297"/>
      <c r="CG49" s="297"/>
      <c r="CH49" s="297"/>
      <c r="CI49" s="297"/>
      <c r="CJ49" s="297"/>
      <c r="CK49" s="297"/>
      <c r="CL49" s="297"/>
      <c r="CM49" s="297"/>
      <c r="CN49" s="297"/>
      <c r="CO49" s="297"/>
      <c r="CP49" s="297"/>
      <c r="CQ49" s="297"/>
      <c r="CR49" s="297"/>
      <c r="CS49" s="297"/>
      <c r="CT49" s="297"/>
      <c r="CU49" s="297"/>
      <c r="CV49" s="297"/>
      <c r="CW49" s="297"/>
      <c r="CX49" s="297"/>
      <c r="CY49" s="297"/>
      <c r="CZ49" s="297"/>
      <c r="DA49" s="297"/>
      <c r="DB49" s="297"/>
      <c r="DC49" s="297"/>
      <c r="DD49" s="297"/>
      <c r="DE49" s="297"/>
      <c r="DF49" s="297"/>
      <c r="DG49" s="297"/>
      <c r="DH49" s="297"/>
      <c r="DI49" s="297"/>
      <c r="DJ49" s="297"/>
      <c r="DK49" s="297"/>
      <c r="DL49" s="297"/>
      <c r="DM49" s="297"/>
      <c r="DN49" s="297"/>
      <c r="DO49" s="297"/>
      <c r="DP49" s="297"/>
      <c r="DQ49" s="297"/>
      <c r="DR49" s="297"/>
      <c r="DS49" s="297"/>
      <c r="DT49" s="297"/>
      <c r="DU49" s="297"/>
      <c r="DV49" s="297"/>
      <c r="DW49" s="297"/>
      <c r="DX49" s="297"/>
      <c r="DY49" s="297"/>
      <c r="DZ49" s="297"/>
      <c r="EA49" s="297"/>
      <c r="EB49" s="297"/>
      <c r="EC49" s="297"/>
      <c r="ED49" s="297"/>
      <c r="EE49" s="297"/>
      <c r="EF49" s="297"/>
      <c r="EG49" s="297"/>
      <c r="EH49" s="298"/>
      <c r="EI49" s="106"/>
      <c r="EJ49" s="106"/>
      <c r="EK49" s="106"/>
      <c r="EL49" s="106"/>
      <c r="EM49" s="106"/>
      <c r="EN49" s="106"/>
      <c r="EO49" s="106"/>
      <c r="EP49" s="106"/>
      <c r="EQ49" s="106"/>
      <c r="ER49" s="81"/>
      <c r="ES49" s="78"/>
      <c r="ET49" s="78"/>
      <c r="EU49" s="78"/>
      <c r="EV49" s="78"/>
      <c r="EW49" s="78"/>
      <c r="EX49" s="78"/>
      <c r="EY49" s="78"/>
      <c r="EZ49" s="81"/>
      <c r="FA49" s="81"/>
      <c r="FB49" s="81"/>
      <c r="FC49" s="81"/>
      <c r="FD49" s="81"/>
      <c r="FE49" s="81"/>
      <c r="FF49" s="81"/>
      <c r="FG49" s="81"/>
      <c r="FH49" s="81"/>
      <c r="FI49" s="83"/>
      <c r="FJ49" s="81"/>
      <c r="FK49" s="81"/>
      <c r="FL49" s="81"/>
      <c r="FM49" s="81"/>
      <c r="FN49" s="81"/>
      <c r="FO49" s="81"/>
      <c r="FP49" s="81"/>
      <c r="FQ49" s="81"/>
      <c r="FR49" s="81"/>
      <c r="FS49" s="81"/>
      <c r="FT49" s="81"/>
      <c r="FU49" s="82"/>
      <c r="FV49" s="82"/>
      <c r="FW49" s="81"/>
      <c r="FX49" s="81"/>
      <c r="FY49" s="81"/>
      <c r="FZ49" s="81"/>
      <c r="GA49" s="81"/>
      <c r="GB49" s="81"/>
      <c r="GC49" s="81"/>
      <c r="GD49" s="81"/>
      <c r="GE49" s="81"/>
      <c r="GF49" s="81"/>
      <c r="GG49" s="81"/>
      <c r="GH49" s="81"/>
      <c r="GI49" s="81"/>
      <c r="GJ49" s="81"/>
      <c r="GK49" s="81"/>
      <c r="GL49" s="81"/>
      <c r="GM49" s="81"/>
      <c r="GN49" s="81"/>
      <c r="GO49" s="81"/>
      <c r="GP49" s="81"/>
      <c r="GQ49" s="81"/>
    </row>
    <row r="50" spans="2:199" s="28" customFormat="1" ht="15.95" customHeight="1" x14ac:dyDescent="0.15">
      <c r="EI50" s="103"/>
      <c r="EO50" s="103"/>
      <c r="EP50" s="103"/>
      <c r="EQ50" s="103"/>
      <c r="ER50" s="81"/>
      <c r="ES50" s="78"/>
      <c r="ET50" s="78"/>
      <c r="EU50" s="78"/>
      <c r="EV50" s="78"/>
      <c r="EW50" s="78"/>
      <c r="EX50" s="78"/>
      <c r="EY50" s="78"/>
      <c r="EZ50" s="81"/>
      <c r="FA50" s="81"/>
      <c r="FB50" s="81"/>
      <c r="FC50" s="81"/>
      <c r="FD50" s="81"/>
      <c r="FE50" s="81"/>
      <c r="FF50" s="81"/>
      <c r="FG50" s="81"/>
      <c r="FH50" s="81"/>
      <c r="FI50" s="83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2"/>
      <c r="FV50" s="82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</row>
    <row r="51" spans="2:199" s="28" customFormat="1" ht="15.95" customHeight="1" x14ac:dyDescent="0.2">
      <c r="AD51" s="161" t="s">
        <v>0</v>
      </c>
      <c r="AE51" s="161"/>
      <c r="AF51" s="161"/>
      <c r="AG51" s="161"/>
      <c r="AH51" s="161"/>
      <c r="AI51" s="161"/>
      <c r="AJ51" s="161"/>
      <c r="AK51" s="161"/>
      <c r="AL51" s="162">
        <v>0.5625</v>
      </c>
      <c r="AM51" s="162"/>
      <c r="AN51" s="162"/>
      <c r="AO51" s="162"/>
      <c r="AP51" s="162"/>
      <c r="AQ51" s="162"/>
      <c r="AR51" s="161" t="s">
        <v>1</v>
      </c>
      <c r="AS51" s="161"/>
      <c r="AT51" s="161"/>
      <c r="AU51" s="161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61" t="s">
        <v>2</v>
      </c>
      <c r="BH51" s="161"/>
      <c r="BI51" s="161"/>
      <c r="BJ51" s="161"/>
      <c r="BK51" s="161"/>
      <c r="BL51" s="161"/>
      <c r="BM51" s="161"/>
      <c r="BN51" s="19"/>
      <c r="BO51" s="19"/>
      <c r="BP51" s="19"/>
      <c r="BQ51" s="19"/>
      <c r="BR51" s="19"/>
      <c r="BS51" s="15"/>
      <c r="BT51" s="163">
        <v>1</v>
      </c>
      <c r="BU51" s="163" t="s">
        <v>3</v>
      </c>
      <c r="BV51" s="22" t="s">
        <v>26</v>
      </c>
      <c r="BW51" s="164">
        <v>1.7361111111111112E-2</v>
      </c>
      <c r="BX51" s="164"/>
      <c r="BY51" s="164"/>
      <c r="BZ51" s="164"/>
      <c r="CA51" s="164"/>
      <c r="CB51" s="165" t="s">
        <v>4</v>
      </c>
      <c r="CC51" s="165"/>
      <c r="CD51" s="165"/>
      <c r="CE51" s="165"/>
      <c r="CF51" s="18"/>
      <c r="CG51" s="19"/>
      <c r="CH51" s="20"/>
      <c r="CI51" s="20"/>
      <c r="CJ51" s="21"/>
      <c r="CK51" s="21"/>
      <c r="CL51" s="21"/>
      <c r="CM51" s="161" t="s">
        <v>5</v>
      </c>
      <c r="CN51" s="161"/>
      <c r="CO51" s="161"/>
      <c r="CP51" s="161"/>
      <c r="CQ51" s="161"/>
      <c r="CR51" s="161"/>
      <c r="CS51" s="161"/>
      <c r="CT51" s="161"/>
      <c r="CU51" s="166">
        <v>3.472222222222222E-3</v>
      </c>
      <c r="CV51" s="166"/>
      <c r="CW51" s="166"/>
      <c r="CX51" s="166"/>
      <c r="CY51" s="166"/>
      <c r="CZ51" s="166"/>
      <c r="DA51" s="165" t="s">
        <v>4</v>
      </c>
      <c r="DB51" s="165"/>
      <c r="DC51" s="165"/>
      <c r="DD51" s="165"/>
      <c r="EI51" s="103"/>
      <c r="EO51" s="103"/>
      <c r="EP51" s="103"/>
      <c r="EQ51" s="103"/>
      <c r="ER51" s="81"/>
      <c r="ES51" s="78"/>
      <c r="ET51" s="78"/>
      <c r="EU51" s="78"/>
      <c r="EV51" s="78"/>
      <c r="EW51" s="78"/>
      <c r="EX51" s="78"/>
      <c r="EY51" s="78"/>
      <c r="EZ51" s="81"/>
      <c r="FA51" s="81"/>
      <c r="FB51" s="81"/>
      <c r="FC51" s="81"/>
      <c r="FD51" s="81"/>
      <c r="FE51" s="81"/>
      <c r="FF51" s="81"/>
      <c r="FG51" s="81"/>
      <c r="FH51" s="81"/>
      <c r="FI51" s="83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2"/>
      <c r="FV51" s="82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</row>
    <row r="52" spans="2:199" s="28" customFormat="1" ht="15.95" customHeight="1" thickBot="1" x14ac:dyDescent="0.2">
      <c r="EI52" s="103"/>
      <c r="EO52" s="103"/>
      <c r="EP52" s="103"/>
      <c r="EQ52" s="103"/>
      <c r="ER52" s="81"/>
      <c r="ES52" s="78"/>
      <c r="ET52" s="78"/>
      <c r="EU52" s="78"/>
      <c r="EV52" s="78"/>
      <c r="EW52" s="78"/>
      <c r="EX52" s="78"/>
      <c r="EY52" s="78"/>
      <c r="EZ52" s="81"/>
      <c r="FA52" s="81"/>
      <c r="FB52" s="81"/>
      <c r="FC52" s="81"/>
      <c r="FD52" s="81"/>
      <c r="FE52" s="81"/>
      <c r="FF52" s="81"/>
      <c r="FG52" s="81"/>
      <c r="FH52" s="81"/>
      <c r="FI52" s="83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2"/>
      <c r="FV52" s="82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</row>
    <row r="53" spans="2:199" s="28" customFormat="1" ht="15.95" customHeight="1" thickBot="1" x14ac:dyDescent="0.25">
      <c r="B53" s="228" t="s">
        <v>72</v>
      </c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30"/>
      <c r="AJ53" s="228" t="s">
        <v>73</v>
      </c>
      <c r="AK53" s="229"/>
      <c r="AL53" s="229"/>
      <c r="AM53" s="229"/>
      <c r="AN53" s="229"/>
      <c r="AO53" s="229"/>
      <c r="AP53" s="229"/>
      <c r="AQ53" s="229"/>
      <c r="AR53" s="229"/>
      <c r="AS53" s="229"/>
      <c r="AT53" s="229"/>
      <c r="AU53" s="229"/>
      <c r="AV53" s="229"/>
      <c r="AW53" s="229"/>
      <c r="AX53" s="229"/>
      <c r="AY53" s="229"/>
      <c r="AZ53" s="229"/>
      <c r="BA53" s="229"/>
      <c r="BB53" s="229"/>
      <c r="BC53" s="229"/>
      <c r="BD53" s="229"/>
      <c r="BE53" s="229"/>
      <c r="BF53" s="229"/>
      <c r="BG53" s="229"/>
      <c r="BH53" s="230"/>
      <c r="BW53" s="228" t="s">
        <v>74</v>
      </c>
      <c r="BX53" s="229"/>
      <c r="BY53" s="229"/>
      <c r="BZ53" s="229"/>
      <c r="CA53" s="229"/>
      <c r="CB53" s="229"/>
      <c r="CC53" s="229"/>
      <c r="CD53" s="229"/>
      <c r="CE53" s="229"/>
      <c r="CF53" s="229"/>
      <c r="CG53" s="229"/>
      <c r="CH53" s="229"/>
      <c r="CI53" s="229"/>
      <c r="CJ53" s="229"/>
      <c r="CK53" s="229"/>
      <c r="CL53" s="229"/>
      <c r="CM53" s="229"/>
      <c r="CN53" s="229"/>
      <c r="CO53" s="229"/>
      <c r="CP53" s="229"/>
      <c r="CQ53" s="229"/>
      <c r="CR53" s="229"/>
      <c r="CS53" s="229"/>
      <c r="CT53" s="229"/>
      <c r="CU53" s="230"/>
      <c r="EI53" s="103"/>
      <c r="EO53" s="103"/>
      <c r="EP53" s="103"/>
      <c r="EQ53" s="103"/>
      <c r="ER53" s="81"/>
      <c r="ES53" s="78"/>
      <c r="ET53" s="78"/>
      <c r="EU53" s="78"/>
      <c r="EV53" s="78"/>
      <c r="EW53" s="78"/>
      <c r="EX53" s="78"/>
      <c r="EY53" s="78"/>
      <c r="EZ53" s="81"/>
      <c r="FA53" s="81"/>
      <c r="FB53" s="81"/>
      <c r="FC53" s="81"/>
      <c r="FD53" s="81"/>
      <c r="FE53" s="81"/>
      <c r="FF53" s="81"/>
      <c r="FG53" s="81"/>
      <c r="FH53" s="81"/>
      <c r="FI53" s="83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2"/>
      <c r="FV53" s="82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</row>
    <row r="54" spans="2:199" s="28" customFormat="1" ht="15.95" customHeight="1" x14ac:dyDescent="0.2">
      <c r="B54" s="231" t="s">
        <v>6</v>
      </c>
      <c r="C54" s="232"/>
      <c r="D54" s="207" t="str">
        <f>IF(ISBLANK(BK32),"1. Grp A",CO155)</f>
        <v>FC Niederweningen</v>
      </c>
      <c r="E54" s="207" t="s">
        <v>50</v>
      </c>
      <c r="F54" s="207" t="s">
        <v>50</v>
      </c>
      <c r="G54" s="207" t="s">
        <v>50</v>
      </c>
      <c r="H54" s="207" t="s">
        <v>50</v>
      </c>
      <c r="I54" s="207" t="s">
        <v>50</v>
      </c>
      <c r="J54" s="207" t="s">
        <v>50</v>
      </c>
      <c r="K54" s="207" t="s">
        <v>50</v>
      </c>
      <c r="L54" s="207" t="s">
        <v>50</v>
      </c>
      <c r="M54" s="207" t="s">
        <v>50</v>
      </c>
      <c r="N54" s="207" t="s">
        <v>50</v>
      </c>
      <c r="O54" s="207" t="s">
        <v>50</v>
      </c>
      <c r="P54" s="207" t="s">
        <v>50</v>
      </c>
      <c r="Q54" s="207" t="s">
        <v>50</v>
      </c>
      <c r="R54" s="207" t="s">
        <v>50</v>
      </c>
      <c r="S54" s="207" t="s">
        <v>50</v>
      </c>
      <c r="T54" s="207" t="s">
        <v>50</v>
      </c>
      <c r="U54" s="207" t="s">
        <v>50</v>
      </c>
      <c r="V54" s="207" t="s">
        <v>50</v>
      </c>
      <c r="W54" s="207" t="s">
        <v>50</v>
      </c>
      <c r="X54" s="207" t="s">
        <v>50</v>
      </c>
      <c r="Y54" s="207" t="s">
        <v>50</v>
      </c>
      <c r="Z54" s="208" t="s">
        <v>50</v>
      </c>
      <c r="AJ54" s="231" t="s">
        <v>6</v>
      </c>
      <c r="AK54" s="232"/>
      <c r="AL54" s="207" t="str">
        <f>IF(ISBLANK(BK32),"2. Grp A",CO156)</f>
        <v>FC Kloten b</v>
      </c>
      <c r="AM54" s="207" t="s">
        <v>50</v>
      </c>
      <c r="AN54" s="207" t="s">
        <v>50</v>
      </c>
      <c r="AO54" s="207" t="s">
        <v>50</v>
      </c>
      <c r="AP54" s="207" t="s">
        <v>50</v>
      </c>
      <c r="AQ54" s="207" t="s">
        <v>50</v>
      </c>
      <c r="AR54" s="207" t="s">
        <v>50</v>
      </c>
      <c r="AS54" s="207" t="s">
        <v>50</v>
      </c>
      <c r="AT54" s="207" t="s">
        <v>50</v>
      </c>
      <c r="AU54" s="207" t="s">
        <v>50</v>
      </c>
      <c r="AV54" s="207" t="s">
        <v>50</v>
      </c>
      <c r="AW54" s="207" t="s">
        <v>50</v>
      </c>
      <c r="AX54" s="207" t="s">
        <v>50</v>
      </c>
      <c r="AY54" s="207" t="s">
        <v>50</v>
      </c>
      <c r="AZ54" s="207" t="s">
        <v>50</v>
      </c>
      <c r="BA54" s="207" t="s">
        <v>50</v>
      </c>
      <c r="BB54" s="207" t="s">
        <v>50</v>
      </c>
      <c r="BC54" s="207" t="s">
        <v>50</v>
      </c>
      <c r="BD54" s="207" t="s">
        <v>50</v>
      </c>
      <c r="BE54" s="207" t="s">
        <v>50</v>
      </c>
      <c r="BF54" s="207" t="s">
        <v>50</v>
      </c>
      <c r="BG54" s="207" t="s">
        <v>50</v>
      </c>
      <c r="BH54" s="208" t="s">
        <v>50</v>
      </c>
      <c r="BW54" s="231" t="s">
        <v>6</v>
      </c>
      <c r="BX54" s="232"/>
      <c r="BY54" s="207" t="str">
        <f>IF(ISBLANK(BK32),"3. Grp A",CO157)</f>
        <v>FC Wiesendangen</v>
      </c>
      <c r="BZ54" s="207" t="s">
        <v>50</v>
      </c>
      <c r="CA54" s="207" t="s">
        <v>50</v>
      </c>
      <c r="CB54" s="207" t="s">
        <v>50</v>
      </c>
      <c r="CC54" s="207" t="s">
        <v>50</v>
      </c>
      <c r="CD54" s="207" t="s">
        <v>50</v>
      </c>
      <c r="CE54" s="207" t="s">
        <v>50</v>
      </c>
      <c r="CF54" s="207" t="s">
        <v>50</v>
      </c>
      <c r="CG54" s="207" t="s">
        <v>50</v>
      </c>
      <c r="CH54" s="207" t="s">
        <v>50</v>
      </c>
      <c r="CI54" s="207" t="s">
        <v>50</v>
      </c>
      <c r="CJ54" s="207" t="s">
        <v>50</v>
      </c>
      <c r="CK54" s="207" t="s">
        <v>50</v>
      </c>
      <c r="CL54" s="207" t="s">
        <v>50</v>
      </c>
      <c r="CM54" s="207" t="s">
        <v>50</v>
      </c>
      <c r="CN54" s="207" t="s">
        <v>50</v>
      </c>
      <c r="CO54" s="207" t="s">
        <v>50</v>
      </c>
      <c r="CP54" s="207" t="s">
        <v>50</v>
      </c>
      <c r="CQ54" s="207" t="s">
        <v>50</v>
      </c>
      <c r="CR54" s="207" t="s">
        <v>50</v>
      </c>
      <c r="CS54" s="207" t="s">
        <v>50</v>
      </c>
      <c r="CT54" s="207" t="s">
        <v>50</v>
      </c>
      <c r="CU54" s="208" t="s">
        <v>50</v>
      </c>
      <c r="EI54" s="103"/>
      <c r="EO54" s="103"/>
      <c r="EP54" s="103"/>
      <c r="EQ54" s="103"/>
      <c r="ER54" s="81"/>
      <c r="ES54" s="78"/>
      <c r="ET54" s="78"/>
      <c r="EU54" s="78"/>
      <c r="EV54" s="78"/>
      <c r="EW54" s="78"/>
      <c r="EX54" s="78"/>
      <c r="EY54" s="78"/>
      <c r="EZ54" s="81"/>
      <c r="FA54" s="81"/>
      <c r="FB54" s="81"/>
      <c r="FC54" s="81"/>
      <c r="FD54" s="81"/>
      <c r="FE54" s="81"/>
      <c r="FF54" s="81"/>
      <c r="FG54" s="81"/>
      <c r="FH54" s="81"/>
      <c r="FI54" s="83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2"/>
      <c r="FV54" s="82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</row>
    <row r="55" spans="2:199" s="28" customFormat="1" ht="15.95" customHeight="1" x14ac:dyDescent="0.2">
      <c r="B55" s="209" t="s">
        <v>7</v>
      </c>
      <c r="C55" s="210"/>
      <c r="D55" s="257" t="s">
        <v>82</v>
      </c>
      <c r="E55" s="257" t="s">
        <v>51</v>
      </c>
      <c r="F55" s="257" t="s">
        <v>51</v>
      </c>
      <c r="G55" s="257" t="s">
        <v>51</v>
      </c>
      <c r="H55" s="257" t="s">
        <v>51</v>
      </c>
      <c r="I55" s="257" t="s">
        <v>51</v>
      </c>
      <c r="J55" s="257" t="s">
        <v>51</v>
      </c>
      <c r="K55" s="257" t="s">
        <v>51</v>
      </c>
      <c r="L55" s="257" t="s">
        <v>51</v>
      </c>
      <c r="M55" s="257" t="s">
        <v>51</v>
      </c>
      <c r="N55" s="257" t="s">
        <v>51</v>
      </c>
      <c r="O55" s="257" t="s">
        <v>51</v>
      </c>
      <c r="P55" s="257" t="s">
        <v>51</v>
      </c>
      <c r="Q55" s="257" t="s">
        <v>51</v>
      </c>
      <c r="R55" s="257" t="s">
        <v>51</v>
      </c>
      <c r="S55" s="257" t="s">
        <v>51</v>
      </c>
      <c r="T55" s="257" t="s">
        <v>51</v>
      </c>
      <c r="U55" s="257" t="s">
        <v>51</v>
      </c>
      <c r="V55" s="257" t="s">
        <v>51</v>
      </c>
      <c r="W55" s="257" t="s">
        <v>51</v>
      </c>
      <c r="X55" s="257" t="s">
        <v>51</v>
      </c>
      <c r="Y55" s="257" t="s">
        <v>51</v>
      </c>
      <c r="Z55" s="258" t="s">
        <v>51</v>
      </c>
      <c r="AJ55" s="209" t="s">
        <v>7</v>
      </c>
      <c r="AK55" s="210"/>
      <c r="AL55" s="257" t="str">
        <f>IF(ISBLANK(BK33),"2. Grp B",CO162)</f>
        <v>FC Neftenbach</v>
      </c>
      <c r="AM55" s="257" t="s">
        <v>51</v>
      </c>
      <c r="AN55" s="257" t="s">
        <v>51</v>
      </c>
      <c r="AO55" s="257" t="s">
        <v>51</v>
      </c>
      <c r="AP55" s="257" t="s">
        <v>51</v>
      </c>
      <c r="AQ55" s="257" t="s">
        <v>51</v>
      </c>
      <c r="AR55" s="257" t="s">
        <v>51</v>
      </c>
      <c r="AS55" s="257" t="s">
        <v>51</v>
      </c>
      <c r="AT55" s="257" t="s">
        <v>51</v>
      </c>
      <c r="AU55" s="257" t="s">
        <v>51</v>
      </c>
      <c r="AV55" s="257" t="s">
        <v>51</v>
      </c>
      <c r="AW55" s="257" t="s">
        <v>51</v>
      </c>
      <c r="AX55" s="257" t="s">
        <v>51</v>
      </c>
      <c r="AY55" s="257" t="s">
        <v>51</v>
      </c>
      <c r="AZ55" s="257" t="s">
        <v>51</v>
      </c>
      <c r="BA55" s="257" t="s">
        <v>51</v>
      </c>
      <c r="BB55" s="257" t="s">
        <v>51</v>
      </c>
      <c r="BC55" s="257" t="s">
        <v>51</v>
      </c>
      <c r="BD55" s="257" t="s">
        <v>51</v>
      </c>
      <c r="BE55" s="257" t="s">
        <v>51</v>
      </c>
      <c r="BF55" s="257" t="s">
        <v>51</v>
      </c>
      <c r="BG55" s="257" t="s">
        <v>51</v>
      </c>
      <c r="BH55" s="258" t="s">
        <v>51</v>
      </c>
      <c r="BW55" s="209" t="s">
        <v>7</v>
      </c>
      <c r="BX55" s="210"/>
      <c r="BY55" s="257" t="s">
        <v>84</v>
      </c>
      <c r="BZ55" s="257" t="s">
        <v>51</v>
      </c>
      <c r="CA55" s="257" t="s">
        <v>51</v>
      </c>
      <c r="CB55" s="257" t="s">
        <v>51</v>
      </c>
      <c r="CC55" s="257" t="s">
        <v>51</v>
      </c>
      <c r="CD55" s="257" t="s">
        <v>51</v>
      </c>
      <c r="CE55" s="257" t="s">
        <v>51</v>
      </c>
      <c r="CF55" s="257" t="s">
        <v>51</v>
      </c>
      <c r="CG55" s="257" t="s">
        <v>51</v>
      </c>
      <c r="CH55" s="257" t="s">
        <v>51</v>
      </c>
      <c r="CI55" s="257" t="s">
        <v>51</v>
      </c>
      <c r="CJ55" s="257" t="s">
        <v>51</v>
      </c>
      <c r="CK55" s="257" t="s">
        <v>51</v>
      </c>
      <c r="CL55" s="257" t="s">
        <v>51</v>
      </c>
      <c r="CM55" s="257" t="s">
        <v>51</v>
      </c>
      <c r="CN55" s="257" t="s">
        <v>51</v>
      </c>
      <c r="CO55" s="257" t="s">
        <v>51</v>
      </c>
      <c r="CP55" s="257" t="s">
        <v>51</v>
      </c>
      <c r="CQ55" s="257" t="s">
        <v>51</v>
      </c>
      <c r="CR55" s="257" t="s">
        <v>51</v>
      </c>
      <c r="CS55" s="257" t="s">
        <v>51</v>
      </c>
      <c r="CT55" s="257" t="s">
        <v>51</v>
      </c>
      <c r="CU55" s="258" t="s">
        <v>51</v>
      </c>
      <c r="EI55" s="103"/>
      <c r="EO55" s="103"/>
      <c r="EP55" s="103"/>
      <c r="EQ55" s="103"/>
      <c r="ER55" s="81"/>
      <c r="ES55" s="78"/>
      <c r="ET55" s="78"/>
      <c r="EU55" s="78"/>
      <c r="EV55" s="78"/>
      <c r="EW55" s="78"/>
      <c r="EX55" s="78"/>
      <c r="EY55" s="78"/>
      <c r="EZ55" s="81"/>
      <c r="FA55" s="81"/>
      <c r="FB55" s="81"/>
      <c r="FC55" s="81"/>
      <c r="FD55" s="81"/>
      <c r="FE55" s="81"/>
      <c r="FF55" s="81"/>
      <c r="FG55" s="81"/>
      <c r="FH55" s="81"/>
      <c r="FI55" s="83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2"/>
      <c r="FV55" s="82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</row>
    <row r="56" spans="2:199" s="28" customFormat="1" ht="15.95" customHeight="1" x14ac:dyDescent="0.2">
      <c r="B56" s="209" t="s">
        <v>8</v>
      </c>
      <c r="C56" s="210"/>
      <c r="D56" s="257" t="str">
        <f>IF(ISBLANK(BK34),"1. Grp C",CO167)</f>
        <v>FC Räterschen</v>
      </c>
      <c r="E56" s="257" t="s">
        <v>52</v>
      </c>
      <c r="F56" s="257" t="s">
        <v>52</v>
      </c>
      <c r="G56" s="257" t="s">
        <v>52</v>
      </c>
      <c r="H56" s="257" t="s">
        <v>52</v>
      </c>
      <c r="I56" s="257" t="s">
        <v>52</v>
      </c>
      <c r="J56" s="257" t="s">
        <v>52</v>
      </c>
      <c r="K56" s="257" t="s">
        <v>52</v>
      </c>
      <c r="L56" s="257" t="s">
        <v>52</v>
      </c>
      <c r="M56" s="257" t="s">
        <v>52</v>
      </c>
      <c r="N56" s="257" t="s">
        <v>52</v>
      </c>
      <c r="O56" s="257" t="s">
        <v>52</v>
      </c>
      <c r="P56" s="257" t="s">
        <v>52</v>
      </c>
      <c r="Q56" s="257" t="s">
        <v>52</v>
      </c>
      <c r="R56" s="257" t="s">
        <v>52</v>
      </c>
      <c r="S56" s="257" t="s">
        <v>52</v>
      </c>
      <c r="T56" s="257" t="s">
        <v>52</v>
      </c>
      <c r="U56" s="257" t="s">
        <v>52</v>
      </c>
      <c r="V56" s="257" t="s">
        <v>52</v>
      </c>
      <c r="W56" s="257" t="s">
        <v>52</v>
      </c>
      <c r="X56" s="257" t="s">
        <v>52</v>
      </c>
      <c r="Y56" s="257" t="s">
        <v>52</v>
      </c>
      <c r="Z56" s="258" t="s">
        <v>52</v>
      </c>
      <c r="AJ56" s="209" t="s">
        <v>8</v>
      </c>
      <c r="AK56" s="210"/>
      <c r="AL56" s="257" t="str">
        <f>IF(ISBLANK(BK34),"2. Grp C",CO168)</f>
        <v>FC Kloten a</v>
      </c>
      <c r="AM56" s="257" t="s">
        <v>52</v>
      </c>
      <c r="AN56" s="257" t="s">
        <v>52</v>
      </c>
      <c r="AO56" s="257" t="s">
        <v>52</v>
      </c>
      <c r="AP56" s="257" t="s">
        <v>52</v>
      </c>
      <c r="AQ56" s="257" t="s">
        <v>52</v>
      </c>
      <c r="AR56" s="257" t="s">
        <v>52</v>
      </c>
      <c r="AS56" s="257" t="s">
        <v>52</v>
      </c>
      <c r="AT56" s="257" t="s">
        <v>52</v>
      </c>
      <c r="AU56" s="257" t="s">
        <v>52</v>
      </c>
      <c r="AV56" s="257" t="s">
        <v>52</v>
      </c>
      <c r="AW56" s="257" t="s">
        <v>52</v>
      </c>
      <c r="AX56" s="257" t="s">
        <v>52</v>
      </c>
      <c r="AY56" s="257" t="s">
        <v>52</v>
      </c>
      <c r="AZ56" s="257" t="s">
        <v>52</v>
      </c>
      <c r="BA56" s="257" t="s">
        <v>52</v>
      </c>
      <c r="BB56" s="257" t="s">
        <v>52</v>
      </c>
      <c r="BC56" s="257" t="s">
        <v>52</v>
      </c>
      <c r="BD56" s="257" t="s">
        <v>52</v>
      </c>
      <c r="BE56" s="257" t="s">
        <v>52</v>
      </c>
      <c r="BF56" s="257" t="s">
        <v>52</v>
      </c>
      <c r="BG56" s="257" t="s">
        <v>52</v>
      </c>
      <c r="BH56" s="258" t="s">
        <v>52</v>
      </c>
      <c r="BW56" s="209" t="s">
        <v>8</v>
      </c>
      <c r="BX56" s="210"/>
      <c r="BY56" s="257" t="str">
        <f>IF(ISBLANK(BK34),"3. Grp C",CO169)</f>
        <v>SC Zollikon</v>
      </c>
      <c r="BZ56" s="257" t="s">
        <v>52</v>
      </c>
      <c r="CA56" s="257" t="s">
        <v>52</v>
      </c>
      <c r="CB56" s="257" t="s">
        <v>52</v>
      </c>
      <c r="CC56" s="257" t="s">
        <v>52</v>
      </c>
      <c r="CD56" s="257" t="s">
        <v>52</v>
      </c>
      <c r="CE56" s="257" t="s">
        <v>52</v>
      </c>
      <c r="CF56" s="257" t="s">
        <v>52</v>
      </c>
      <c r="CG56" s="257" t="s">
        <v>52</v>
      </c>
      <c r="CH56" s="257" t="s">
        <v>52</v>
      </c>
      <c r="CI56" s="257" t="s">
        <v>52</v>
      </c>
      <c r="CJ56" s="257" t="s">
        <v>52</v>
      </c>
      <c r="CK56" s="257" t="s">
        <v>52</v>
      </c>
      <c r="CL56" s="257" t="s">
        <v>52</v>
      </c>
      <c r="CM56" s="257" t="s">
        <v>52</v>
      </c>
      <c r="CN56" s="257" t="s">
        <v>52</v>
      </c>
      <c r="CO56" s="257" t="s">
        <v>52</v>
      </c>
      <c r="CP56" s="257" t="s">
        <v>52</v>
      </c>
      <c r="CQ56" s="257" t="s">
        <v>52</v>
      </c>
      <c r="CR56" s="257" t="s">
        <v>52</v>
      </c>
      <c r="CS56" s="257" t="s">
        <v>52</v>
      </c>
      <c r="CT56" s="257" t="s">
        <v>52</v>
      </c>
      <c r="CU56" s="258" t="s">
        <v>52</v>
      </c>
      <c r="EI56" s="103"/>
      <c r="EO56" s="103"/>
      <c r="EP56" s="103"/>
      <c r="EQ56" s="103"/>
      <c r="ER56" s="81"/>
      <c r="ES56" s="78"/>
      <c r="ET56" s="78"/>
      <c r="EU56" s="78"/>
      <c r="EV56" s="78"/>
      <c r="EW56" s="78"/>
      <c r="EX56" s="78"/>
      <c r="EY56" s="78"/>
      <c r="EZ56" s="81"/>
      <c r="FA56" s="81"/>
      <c r="FB56" s="81"/>
      <c r="FC56" s="81"/>
      <c r="FD56" s="81"/>
      <c r="FE56" s="81"/>
      <c r="FF56" s="81"/>
      <c r="FG56" s="81"/>
      <c r="FH56" s="81"/>
      <c r="FI56" s="83"/>
      <c r="FJ56" s="81"/>
      <c r="FK56" s="81"/>
      <c r="FL56" s="81"/>
      <c r="FM56" s="81"/>
      <c r="FN56" s="81"/>
      <c r="FO56" s="81"/>
      <c r="FP56" s="81"/>
      <c r="FQ56" s="81"/>
      <c r="FR56" s="81"/>
      <c r="FS56" s="81"/>
      <c r="FT56" s="81"/>
      <c r="FU56" s="82"/>
      <c r="FV56" s="82"/>
      <c r="FW56" s="81"/>
      <c r="FX56" s="81"/>
      <c r="FY56" s="81"/>
      <c r="FZ56" s="81"/>
      <c r="GA56" s="81"/>
      <c r="GB56" s="81"/>
      <c r="GC56" s="81"/>
      <c r="GD56" s="81"/>
      <c r="GE56" s="81"/>
      <c r="GF56" s="81"/>
      <c r="GG56" s="81"/>
      <c r="GH56" s="81"/>
      <c r="GI56" s="81"/>
      <c r="GJ56" s="81"/>
      <c r="GK56" s="81"/>
      <c r="GL56" s="81"/>
      <c r="GM56" s="81"/>
      <c r="GN56" s="81"/>
      <c r="GO56" s="81"/>
      <c r="GP56" s="81"/>
      <c r="GQ56" s="81"/>
    </row>
    <row r="57" spans="2:199" s="28" customFormat="1" ht="15.95" customHeight="1" thickBot="1" x14ac:dyDescent="0.25">
      <c r="B57" s="226" t="s">
        <v>9</v>
      </c>
      <c r="C57" s="227"/>
      <c r="D57" s="205" t="str">
        <f>IF(ISBLANK(BK35),"1. Grp D",CO173)</f>
        <v>FC Embrach</v>
      </c>
      <c r="E57" s="205" t="s">
        <v>52</v>
      </c>
      <c r="F57" s="205" t="s">
        <v>52</v>
      </c>
      <c r="G57" s="205" t="s">
        <v>52</v>
      </c>
      <c r="H57" s="205" t="s">
        <v>52</v>
      </c>
      <c r="I57" s="205" t="s">
        <v>52</v>
      </c>
      <c r="J57" s="205" t="s">
        <v>52</v>
      </c>
      <c r="K57" s="205" t="s">
        <v>52</v>
      </c>
      <c r="L57" s="205" t="s">
        <v>52</v>
      </c>
      <c r="M57" s="205" t="s">
        <v>52</v>
      </c>
      <c r="N57" s="205" t="s">
        <v>52</v>
      </c>
      <c r="O57" s="205" t="s">
        <v>52</v>
      </c>
      <c r="P57" s="205" t="s">
        <v>52</v>
      </c>
      <c r="Q57" s="205" t="s">
        <v>52</v>
      </c>
      <c r="R57" s="205" t="s">
        <v>52</v>
      </c>
      <c r="S57" s="205" t="s">
        <v>52</v>
      </c>
      <c r="T57" s="205" t="s">
        <v>52</v>
      </c>
      <c r="U57" s="205" t="s">
        <v>52</v>
      </c>
      <c r="V57" s="205" t="s">
        <v>52</v>
      </c>
      <c r="W57" s="205" t="s">
        <v>52</v>
      </c>
      <c r="X57" s="205" t="s">
        <v>52</v>
      </c>
      <c r="Y57" s="205" t="s">
        <v>52</v>
      </c>
      <c r="Z57" s="206" t="s">
        <v>52</v>
      </c>
      <c r="AJ57" s="226" t="s">
        <v>9</v>
      </c>
      <c r="AK57" s="227"/>
      <c r="AL57" s="205" t="str">
        <f>IF(ISBLANK(BK35),"2. Grp D",CO174)</f>
        <v>FC Rafzerfeld</v>
      </c>
      <c r="AM57" s="205" t="s">
        <v>52</v>
      </c>
      <c r="AN57" s="205" t="s">
        <v>52</v>
      </c>
      <c r="AO57" s="205" t="s">
        <v>52</v>
      </c>
      <c r="AP57" s="205" t="s">
        <v>52</v>
      </c>
      <c r="AQ57" s="205" t="s">
        <v>52</v>
      </c>
      <c r="AR57" s="205" t="s">
        <v>52</v>
      </c>
      <c r="AS57" s="205" t="s">
        <v>52</v>
      </c>
      <c r="AT57" s="205" t="s">
        <v>52</v>
      </c>
      <c r="AU57" s="205" t="s">
        <v>52</v>
      </c>
      <c r="AV57" s="205" t="s">
        <v>52</v>
      </c>
      <c r="AW57" s="205" t="s">
        <v>52</v>
      </c>
      <c r="AX57" s="205" t="s">
        <v>52</v>
      </c>
      <c r="AY57" s="205" t="s">
        <v>52</v>
      </c>
      <c r="AZ57" s="205" t="s">
        <v>52</v>
      </c>
      <c r="BA57" s="205" t="s">
        <v>52</v>
      </c>
      <c r="BB57" s="205" t="s">
        <v>52</v>
      </c>
      <c r="BC57" s="205" t="s">
        <v>52</v>
      </c>
      <c r="BD57" s="205" t="s">
        <v>52</v>
      </c>
      <c r="BE57" s="205" t="s">
        <v>52</v>
      </c>
      <c r="BF57" s="205" t="s">
        <v>52</v>
      </c>
      <c r="BG57" s="205" t="s">
        <v>52</v>
      </c>
      <c r="BH57" s="206" t="s">
        <v>52</v>
      </c>
      <c r="BW57" s="226" t="s">
        <v>9</v>
      </c>
      <c r="BX57" s="227"/>
      <c r="BY57" s="205" t="str">
        <f>IF(ISBLANK(BK35),"3. Grp D",CO175)</f>
        <v>FC Bremgarten</v>
      </c>
      <c r="BZ57" s="205" t="s">
        <v>52</v>
      </c>
      <c r="CA57" s="205" t="s">
        <v>52</v>
      </c>
      <c r="CB57" s="205" t="s">
        <v>52</v>
      </c>
      <c r="CC57" s="205" t="s">
        <v>52</v>
      </c>
      <c r="CD57" s="205" t="s">
        <v>52</v>
      </c>
      <c r="CE57" s="205" t="s">
        <v>52</v>
      </c>
      <c r="CF57" s="205" t="s">
        <v>52</v>
      </c>
      <c r="CG57" s="205" t="s">
        <v>52</v>
      </c>
      <c r="CH57" s="205" t="s">
        <v>52</v>
      </c>
      <c r="CI57" s="205" t="s">
        <v>52</v>
      </c>
      <c r="CJ57" s="205" t="s">
        <v>52</v>
      </c>
      <c r="CK57" s="205" t="s">
        <v>52</v>
      </c>
      <c r="CL57" s="205" t="s">
        <v>52</v>
      </c>
      <c r="CM57" s="205" t="s">
        <v>52</v>
      </c>
      <c r="CN57" s="205" t="s">
        <v>52</v>
      </c>
      <c r="CO57" s="205" t="s">
        <v>52</v>
      </c>
      <c r="CP57" s="205" t="s">
        <v>52</v>
      </c>
      <c r="CQ57" s="205" t="s">
        <v>52</v>
      </c>
      <c r="CR57" s="205" t="s">
        <v>52</v>
      </c>
      <c r="CS57" s="205" t="s">
        <v>52</v>
      </c>
      <c r="CT57" s="205" t="s">
        <v>52</v>
      </c>
      <c r="CU57" s="206" t="s">
        <v>52</v>
      </c>
      <c r="EI57" s="103"/>
      <c r="EO57" s="103"/>
      <c r="EP57" s="103"/>
      <c r="EQ57" s="103"/>
      <c r="ER57" s="81"/>
      <c r="ES57" s="78"/>
      <c r="ET57" s="78"/>
      <c r="EU57" s="78"/>
      <c r="EV57" s="78"/>
      <c r="EW57" s="78"/>
      <c r="EX57" s="78"/>
      <c r="EY57" s="78"/>
      <c r="EZ57" s="81"/>
      <c r="FA57" s="81"/>
      <c r="FB57" s="81"/>
      <c r="FC57" s="81"/>
      <c r="FD57" s="81"/>
      <c r="FE57" s="81"/>
      <c r="FF57" s="81"/>
      <c r="FG57" s="81"/>
      <c r="FH57" s="81"/>
      <c r="FI57" s="83"/>
      <c r="FJ57" s="81"/>
      <c r="FK57" s="81"/>
      <c r="FL57" s="81"/>
      <c r="FM57" s="81"/>
      <c r="FN57" s="81"/>
      <c r="FO57" s="81"/>
      <c r="FP57" s="81"/>
      <c r="FQ57" s="81"/>
      <c r="FR57" s="81"/>
      <c r="FS57" s="81"/>
      <c r="FT57" s="81"/>
      <c r="FU57" s="82"/>
      <c r="FV57" s="82"/>
      <c r="FW57" s="81"/>
      <c r="FX57" s="81"/>
      <c r="FY57" s="81"/>
      <c r="FZ57" s="81"/>
      <c r="GA57" s="81"/>
      <c r="GB57" s="81"/>
      <c r="GC57" s="81"/>
      <c r="GD57" s="81"/>
      <c r="GE57" s="81"/>
      <c r="GF57" s="81"/>
      <c r="GG57" s="81"/>
      <c r="GH57" s="81"/>
      <c r="GI57" s="81"/>
      <c r="GJ57" s="81"/>
      <c r="GK57" s="81"/>
      <c r="GL57" s="81"/>
      <c r="GM57" s="81"/>
      <c r="GN57" s="81"/>
      <c r="GO57" s="81"/>
      <c r="GP57" s="81"/>
      <c r="GQ57" s="81"/>
    </row>
    <row r="58" spans="2:199" s="28" customFormat="1" ht="15.95" customHeight="1" thickBot="1" x14ac:dyDescent="0.2">
      <c r="EI58" s="103"/>
      <c r="EO58" s="103"/>
      <c r="EP58" s="103"/>
      <c r="EQ58" s="103"/>
      <c r="ER58" s="81"/>
      <c r="ES58" s="78"/>
      <c r="ET58" s="78"/>
      <c r="EU58" s="78"/>
      <c r="EV58" s="78"/>
      <c r="EW58" s="78"/>
      <c r="EX58" s="78"/>
      <c r="EY58" s="78"/>
      <c r="EZ58" s="81"/>
      <c r="FA58" s="81"/>
      <c r="FB58" s="81"/>
      <c r="FC58" s="81"/>
      <c r="FD58" s="81"/>
      <c r="FE58" s="81"/>
      <c r="FF58" s="81"/>
      <c r="FG58" s="81"/>
      <c r="FH58" s="81"/>
      <c r="FI58" s="83"/>
      <c r="FJ58" s="81"/>
      <c r="FK58" s="81"/>
      <c r="FL58" s="81"/>
      <c r="FM58" s="81"/>
      <c r="FN58" s="81"/>
      <c r="FO58" s="81"/>
      <c r="FP58" s="81"/>
      <c r="FQ58" s="81"/>
      <c r="FR58" s="81"/>
      <c r="FS58" s="81"/>
      <c r="FT58" s="81"/>
      <c r="FU58" s="82"/>
      <c r="FV58" s="82"/>
      <c r="FW58" s="81"/>
      <c r="FX58" s="81"/>
      <c r="FY58" s="81"/>
      <c r="FZ58" s="81"/>
      <c r="GA58" s="81"/>
      <c r="GB58" s="81"/>
      <c r="GC58" s="81"/>
      <c r="GD58" s="81"/>
      <c r="GE58" s="81"/>
      <c r="GF58" s="81"/>
      <c r="GG58" s="81"/>
      <c r="GH58" s="81"/>
      <c r="GI58" s="81"/>
      <c r="GJ58" s="81"/>
      <c r="GK58" s="81"/>
      <c r="GL58" s="81"/>
      <c r="GM58" s="81"/>
      <c r="GN58" s="81"/>
      <c r="GO58" s="81"/>
      <c r="GP58" s="81"/>
      <c r="GQ58" s="81"/>
    </row>
    <row r="59" spans="2:199" s="28" customFormat="1" ht="18" customHeight="1" thickBot="1" x14ac:dyDescent="0.25">
      <c r="B59" s="246" t="s">
        <v>13</v>
      </c>
      <c r="C59" s="247"/>
      <c r="D59" s="248"/>
      <c r="E59" s="288" t="s">
        <v>49</v>
      </c>
      <c r="F59" s="289"/>
      <c r="G59" s="247"/>
      <c r="H59" s="288" t="s">
        <v>14</v>
      </c>
      <c r="I59" s="289"/>
      <c r="J59" s="247"/>
      <c r="K59" s="288" t="s">
        <v>16</v>
      </c>
      <c r="L59" s="289"/>
      <c r="M59" s="289"/>
      <c r="N59" s="289"/>
      <c r="O59" s="289"/>
      <c r="P59" s="247"/>
      <c r="Q59" s="277" t="s">
        <v>17</v>
      </c>
      <c r="R59" s="278"/>
      <c r="S59" s="278"/>
      <c r="T59" s="278"/>
      <c r="U59" s="278"/>
      <c r="V59" s="278"/>
      <c r="W59" s="278"/>
      <c r="X59" s="278"/>
      <c r="Y59" s="278"/>
      <c r="Z59" s="278"/>
      <c r="AA59" s="278"/>
      <c r="AB59" s="278"/>
      <c r="AC59" s="278"/>
      <c r="AD59" s="278"/>
      <c r="AE59" s="278"/>
      <c r="AF59" s="278"/>
      <c r="AG59" s="278"/>
      <c r="AH59" s="278"/>
      <c r="AI59" s="278"/>
      <c r="AJ59" s="278"/>
      <c r="AK59" s="278"/>
      <c r="AL59" s="278"/>
      <c r="AM59" s="278"/>
      <c r="AN59" s="278"/>
      <c r="AO59" s="278"/>
      <c r="AP59" s="278"/>
      <c r="AQ59" s="278"/>
      <c r="AR59" s="278"/>
      <c r="AS59" s="278"/>
      <c r="AT59" s="278"/>
      <c r="AU59" s="278"/>
      <c r="AV59" s="278"/>
      <c r="AW59" s="278"/>
      <c r="AX59" s="278"/>
      <c r="AY59" s="278"/>
      <c r="AZ59" s="278"/>
      <c r="BA59" s="278"/>
      <c r="BB59" s="278"/>
      <c r="BC59" s="278"/>
      <c r="BD59" s="278"/>
      <c r="BE59" s="278"/>
      <c r="BF59" s="279"/>
      <c r="BG59" s="268" t="s">
        <v>20</v>
      </c>
      <c r="BH59" s="269"/>
      <c r="BI59" s="269"/>
      <c r="BJ59" s="269"/>
      <c r="BK59" s="269"/>
      <c r="BL59" s="269"/>
      <c r="BM59" s="270"/>
      <c r="BO59" s="11" t="s">
        <v>25</v>
      </c>
      <c r="BP59" s="12"/>
      <c r="BQ59" s="12"/>
      <c r="BR59" s="12"/>
      <c r="BS59" s="13" t="s">
        <v>46</v>
      </c>
      <c r="BW59" s="246" t="s">
        <v>13</v>
      </c>
      <c r="BX59" s="247"/>
      <c r="BY59" s="248"/>
      <c r="BZ59" s="288" t="s">
        <v>49</v>
      </c>
      <c r="CA59" s="289"/>
      <c r="CB59" s="247"/>
      <c r="CC59" s="288" t="s">
        <v>14</v>
      </c>
      <c r="CD59" s="289"/>
      <c r="CE59" s="247"/>
      <c r="CF59" s="288" t="s">
        <v>16</v>
      </c>
      <c r="CG59" s="289"/>
      <c r="CH59" s="289"/>
      <c r="CI59" s="289"/>
      <c r="CJ59" s="289"/>
      <c r="CK59" s="247"/>
      <c r="CL59" s="277" t="s">
        <v>17</v>
      </c>
      <c r="CM59" s="278"/>
      <c r="CN59" s="278"/>
      <c r="CO59" s="278"/>
      <c r="CP59" s="278"/>
      <c r="CQ59" s="278"/>
      <c r="CR59" s="278"/>
      <c r="CS59" s="278"/>
      <c r="CT59" s="278"/>
      <c r="CU59" s="278"/>
      <c r="CV59" s="278"/>
      <c r="CW59" s="278"/>
      <c r="CX59" s="278"/>
      <c r="CY59" s="278"/>
      <c r="CZ59" s="278"/>
      <c r="DA59" s="278"/>
      <c r="DB59" s="278"/>
      <c r="DC59" s="278"/>
      <c r="DD59" s="278"/>
      <c r="DE59" s="278"/>
      <c r="DF59" s="278"/>
      <c r="DG59" s="278"/>
      <c r="DH59" s="278"/>
      <c r="DI59" s="278"/>
      <c r="DJ59" s="278"/>
      <c r="DK59" s="278"/>
      <c r="DL59" s="278"/>
      <c r="DM59" s="278"/>
      <c r="DN59" s="278"/>
      <c r="DO59" s="278"/>
      <c r="DP59" s="278"/>
      <c r="DQ59" s="278"/>
      <c r="DR59" s="278"/>
      <c r="DS59" s="278"/>
      <c r="DT59" s="278"/>
      <c r="DU59" s="278"/>
      <c r="DV59" s="278"/>
      <c r="DW59" s="278"/>
      <c r="DX59" s="278"/>
      <c r="DY59" s="278"/>
      <c r="DZ59" s="278"/>
      <c r="EA59" s="279"/>
      <c r="EB59" s="268" t="s">
        <v>20</v>
      </c>
      <c r="EC59" s="269"/>
      <c r="ED59" s="269"/>
      <c r="EE59" s="269"/>
      <c r="EF59" s="269"/>
      <c r="EG59" s="269"/>
      <c r="EH59" s="270"/>
      <c r="EI59" s="102"/>
      <c r="EJ59" s="11" t="s">
        <v>25</v>
      </c>
      <c r="EK59" s="12"/>
      <c r="EL59" s="12"/>
      <c r="EM59" s="12"/>
      <c r="EN59" s="13" t="s">
        <v>46</v>
      </c>
      <c r="EO59" s="102"/>
      <c r="EP59" s="102"/>
      <c r="EQ59" s="102"/>
      <c r="ER59" s="81"/>
      <c r="ES59" s="78"/>
      <c r="ET59" s="78"/>
      <c r="EU59" s="78"/>
      <c r="EV59" s="78"/>
      <c r="EW59" s="78"/>
      <c r="EX59" s="78"/>
      <c r="EY59" s="78"/>
      <c r="EZ59" s="81"/>
      <c r="FA59" s="81"/>
      <c r="FB59" s="81"/>
      <c r="FC59" s="81"/>
      <c r="FD59" s="81"/>
      <c r="FE59" s="81"/>
      <c r="FF59" s="81"/>
      <c r="FG59" s="81"/>
      <c r="FH59" s="81"/>
      <c r="FI59" s="83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2"/>
      <c r="FV59" s="82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</row>
    <row r="60" spans="2:199" s="28" customFormat="1" ht="18" customHeight="1" x14ac:dyDescent="0.15">
      <c r="B60" s="244">
        <v>13</v>
      </c>
      <c r="C60" s="245"/>
      <c r="D60" s="245"/>
      <c r="E60" s="259" t="s">
        <v>65</v>
      </c>
      <c r="F60" s="259"/>
      <c r="G60" s="259"/>
      <c r="H60" s="245" t="s">
        <v>69</v>
      </c>
      <c r="I60" s="245"/>
      <c r="J60" s="245"/>
      <c r="K60" s="252">
        <f>$AL$51</f>
        <v>0.5625</v>
      </c>
      <c r="L60" s="252"/>
      <c r="M60" s="252"/>
      <c r="N60" s="252"/>
      <c r="O60" s="252"/>
      <c r="P60" s="252"/>
      <c r="Q60" s="249" t="str">
        <f>AL54</f>
        <v>FC Kloten b</v>
      </c>
      <c r="R60" s="249"/>
      <c r="S60" s="249"/>
      <c r="T60" s="249"/>
      <c r="U60" s="249"/>
      <c r="V60" s="249"/>
      <c r="W60" s="249"/>
      <c r="X60" s="249"/>
      <c r="Y60" s="249"/>
      <c r="Z60" s="249"/>
      <c r="AA60" s="249"/>
      <c r="AB60" s="249"/>
      <c r="AC60" s="249"/>
      <c r="AD60" s="249"/>
      <c r="AE60" s="249"/>
      <c r="AF60" s="249"/>
      <c r="AG60" s="249"/>
      <c r="AH60" s="249"/>
      <c r="AI60" s="249"/>
      <c r="AJ60" s="249"/>
      <c r="AK60" s="254" t="s">
        <v>19</v>
      </c>
      <c r="AL60" s="254"/>
      <c r="AM60" s="263" t="str">
        <f>AL55</f>
        <v>FC Neftenbach</v>
      </c>
      <c r="AN60" s="263"/>
      <c r="AO60" s="263"/>
      <c r="AP60" s="263"/>
      <c r="AQ60" s="263"/>
      <c r="AR60" s="263"/>
      <c r="AS60" s="263"/>
      <c r="AT60" s="263"/>
      <c r="AU60" s="263"/>
      <c r="AV60" s="263"/>
      <c r="AW60" s="263"/>
      <c r="AX60" s="263"/>
      <c r="AY60" s="263"/>
      <c r="AZ60" s="263"/>
      <c r="BA60" s="263"/>
      <c r="BB60" s="263"/>
      <c r="BC60" s="263"/>
      <c r="BD60" s="263"/>
      <c r="BE60" s="263"/>
      <c r="BF60" s="263"/>
      <c r="BG60" s="301">
        <v>2</v>
      </c>
      <c r="BH60" s="250"/>
      <c r="BI60" s="250"/>
      <c r="BJ60" s="80" t="s">
        <v>18</v>
      </c>
      <c r="BK60" s="250">
        <v>0</v>
      </c>
      <c r="BL60" s="250"/>
      <c r="BM60" s="251"/>
      <c r="BO60" s="14">
        <f>IF(ISBLANK(BG60),"0",IF(BG60&gt;BK60,3,IF(BG60=BK60,1,0)))</f>
        <v>3</v>
      </c>
      <c r="BP60" s="14" t="s">
        <v>18</v>
      </c>
      <c r="BQ60" s="14">
        <f>IF(ISBLANK(BK60),"0",IF(BK60&gt;BG60,3,IF(BK60=BG60,1,0)))</f>
        <v>0</v>
      </c>
      <c r="BR60" s="14"/>
      <c r="BS60" s="14">
        <f t="shared" ref="BS60:BS68" si="6">IF(AND(BG60&lt;&gt;"",BK60&lt;&gt;""),1,0)</f>
        <v>1</v>
      </c>
      <c r="BW60" s="244">
        <v>22</v>
      </c>
      <c r="BX60" s="245"/>
      <c r="BY60" s="245"/>
      <c r="BZ60" s="259">
        <v>1</v>
      </c>
      <c r="CA60" s="259"/>
      <c r="CB60" s="259"/>
      <c r="CC60" s="245" t="s">
        <v>69</v>
      </c>
      <c r="CD60" s="245"/>
      <c r="CE60" s="245"/>
      <c r="CF60" s="302">
        <f>K66+$BT$51*$BW$51+$CU$51</f>
        <v>0.62500000000000011</v>
      </c>
      <c r="CG60" s="303"/>
      <c r="CH60" s="303"/>
      <c r="CI60" s="303"/>
      <c r="CJ60" s="303"/>
      <c r="CK60" s="304"/>
      <c r="CL60" s="249" t="str">
        <f>AL55</f>
        <v>FC Neftenbach</v>
      </c>
      <c r="CM60" s="249"/>
      <c r="CN60" s="249"/>
      <c r="CO60" s="249"/>
      <c r="CP60" s="249"/>
      <c r="CQ60" s="249"/>
      <c r="CR60" s="249"/>
      <c r="CS60" s="249"/>
      <c r="CT60" s="249"/>
      <c r="CU60" s="249"/>
      <c r="CV60" s="249"/>
      <c r="CW60" s="249"/>
      <c r="CX60" s="249"/>
      <c r="CY60" s="249"/>
      <c r="CZ60" s="249"/>
      <c r="DA60" s="249"/>
      <c r="DB60" s="249"/>
      <c r="DC60" s="249"/>
      <c r="DD60" s="249"/>
      <c r="DE60" s="249"/>
      <c r="DF60" s="254" t="s">
        <v>19</v>
      </c>
      <c r="DG60" s="254"/>
      <c r="DH60" s="263" t="str">
        <f>AL57</f>
        <v>FC Rafzerfeld</v>
      </c>
      <c r="DI60" s="263"/>
      <c r="DJ60" s="263"/>
      <c r="DK60" s="263"/>
      <c r="DL60" s="263"/>
      <c r="DM60" s="263"/>
      <c r="DN60" s="263"/>
      <c r="DO60" s="263"/>
      <c r="DP60" s="263"/>
      <c r="DQ60" s="263"/>
      <c r="DR60" s="263"/>
      <c r="DS60" s="263"/>
      <c r="DT60" s="263"/>
      <c r="DU60" s="263"/>
      <c r="DV60" s="263"/>
      <c r="DW60" s="263"/>
      <c r="DX60" s="263"/>
      <c r="DY60" s="263"/>
      <c r="DZ60" s="263"/>
      <c r="EA60" s="263"/>
      <c r="EB60" s="301">
        <v>0</v>
      </c>
      <c r="EC60" s="250"/>
      <c r="ED60" s="250"/>
      <c r="EE60" s="80" t="s">
        <v>18</v>
      </c>
      <c r="EF60" s="250">
        <v>0</v>
      </c>
      <c r="EG60" s="250"/>
      <c r="EH60" s="251"/>
      <c r="EI60" s="102"/>
      <c r="EJ60" s="14">
        <f>IF(ISBLANK(EB60),"0",IF(EB60&gt;EF60,3,IF(EB60=EF60,1,0)))</f>
        <v>1</v>
      </c>
      <c r="EK60" s="14" t="s">
        <v>18</v>
      </c>
      <c r="EL60" s="14">
        <f>IF(ISBLANK(EF60),"0",IF(EF60&gt;EB60,3,IF(EF60=EB60,1,0)))</f>
        <v>1</v>
      </c>
      <c r="EM60" s="14"/>
      <c r="EN60" s="14">
        <f t="shared" ref="EN60:EN68" si="7">IF(AND(EB60&lt;&gt;"",EF60&lt;&gt;""),1,0)</f>
        <v>1</v>
      </c>
      <c r="EO60" s="102"/>
      <c r="EP60" s="102"/>
      <c r="EQ60" s="102"/>
      <c r="ER60" s="81"/>
      <c r="ES60" s="78"/>
      <c r="ET60" s="78"/>
      <c r="EU60" s="78"/>
      <c r="EV60" s="78"/>
      <c r="EW60" s="78"/>
      <c r="EX60" s="78"/>
      <c r="EY60" s="78"/>
      <c r="EZ60" s="81"/>
      <c r="FA60" s="81"/>
      <c r="FB60" s="81"/>
      <c r="FC60" s="81"/>
      <c r="FD60" s="81"/>
      <c r="FE60" s="81"/>
      <c r="FF60" s="81"/>
      <c r="FG60" s="81"/>
      <c r="FH60" s="81"/>
      <c r="FI60" s="83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2"/>
      <c r="FV60" s="82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</row>
    <row r="61" spans="2:199" s="28" customFormat="1" ht="18" customHeight="1" x14ac:dyDescent="0.15">
      <c r="B61" s="275">
        <v>14</v>
      </c>
      <c r="C61" s="265"/>
      <c r="D61" s="265"/>
      <c r="E61" s="285">
        <v>2</v>
      </c>
      <c r="F61" s="285"/>
      <c r="G61" s="285"/>
      <c r="H61" s="265" t="s">
        <v>70</v>
      </c>
      <c r="I61" s="265"/>
      <c r="J61" s="265"/>
      <c r="K61" s="266">
        <f>K60</f>
        <v>0.5625</v>
      </c>
      <c r="L61" s="266"/>
      <c r="M61" s="266"/>
      <c r="N61" s="266"/>
      <c r="O61" s="266"/>
      <c r="P61" s="266"/>
      <c r="Q61" s="264" t="str">
        <f>D56</f>
        <v>FC Räterschen</v>
      </c>
      <c r="R61" s="264"/>
      <c r="S61" s="264"/>
      <c r="T61" s="264"/>
      <c r="U61" s="264"/>
      <c r="V61" s="264"/>
      <c r="W61" s="264"/>
      <c r="X61" s="264"/>
      <c r="Y61" s="264"/>
      <c r="Z61" s="264"/>
      <c r="AA61" s="264"/>
      <c r="AB61" s="264"/>
      <c r="AC61" s="264"/>
      <c r="AD61" s="264"/>
      <c r="AE61" s="264"/>
      <c r="AF61" s="264"/>
      <c r="AG61" s="264"/>
      <c r="AH61" s="264"/>
      <c r="AI61" s="264"/>
      <c r="AJ61" s="264"/>
      <c r="AK61" s="274" t="s">
        <v>19</v>
      </c>
      <c r="AL61" s="274"/>
      <c r="AM61" s="267" t="str">
        <f>D57</f>
        <v>FC Embrach</v>
      </c>
      <c r="AN61" s="267"/>
      <c r="AO61" s="267"/>
      <c r="AP61" s="267"/>
      <c r="AQ61" s="267"/>
      <c r="AR61" s="267"/>
      <c r="AS61" s="267"/>
      <c r="AT61" s="267"/>
      <c r="AU61" s="267"/>
      <c r="AV61" s="267"/>
      <c r="AW61" s="267"/>
      <c r="AX61" s="267"/>
      <c r="AY61" s="267"/>
      <c r="AZ61" s="267"/>
      <c r="BA61" s="267"/>
      <c r="BB61" s="267"/>
      <c r="BC61" s="267"/>
      <c r="BD61" s="267"/>
      <c r="BE61" s="267"/>
      <c r="BF61" s="267"/>
      <c r="BG61" s="300">
        <v>0</v>
      </c>
      <c r="BH61" s="200"/>
      <c r="BI61" s="200"/>
      <c r="BJ61" s="54" t="s">
        <v>18</v>
      </c>
      <c r="BK61" s="200">
        <v>0</v>
      </c>
      <c r="BL61" s="200"/>
      <c r="BM61" s="201"/>
      <c r="BO61" s="14">
        <f t="shared" ref="BO61:BO68" si="8">IF(ISBLANK(BG61),"0",IF(BG61&gt;BK61,3,IF(BG61=BK61,1,0)))</f>
        <v>1</v>
      </c>
      <c r="BP61" s="14" t="s">
        <v>18</v>
      </c>
      <c r="BQ61" s="14">
        <f t="shared" ref="BQ61:BQ68" si="9">IF(ISBLANK(BK61),"0",IF(BK61&gt;BG61,3,IF(BK61=BG61,1,0)))</f>
        <v>1</v>
      </c>
      <c r="BR61" s="14"/>
      <c r="BS61" s="14">
        <f t="shared" si="6"/>
        <v>1</v>
      </c>
      <c r="BW61" s="275">
        <v>23</v>
      </c>
      <c r="BX61" s="265"/>
      <c r="BY61" s="265"/>
      <c r="BZ61" s="285">
        <v>2</v>
      </c>
      <c r="CA61" s="285"/>
      <c r="CB61" s="285"/>
      <c r="CC61" s="265" t="s">
        <v>71</v>
      </c>
      <c r="CD61" s="265"/>
      <c r="CE61" s="265"/>
      <c r="CF61" s="309">
        <f>CF60</f>
        <v>0.62500000000000011</v>
      </c>
      <c r="CG61" s="310"/>
      <c r="CH61" s="310"/>
      <c r="CI61" s="310"/>
      <c r="CJ61" s="310"/>
      <c r="CK61" s="311"/>
      <c r="CL61" s="264" t="str">
        <f>BY54</f>
        <v>FC Wiesendangen</v>
      </c>
      <c r="CM61" s="264"/>
      <c r="CN61" s="264"/>
      <c r="CO61" s="264"/>
      <c r="CP61" s="264"/>
      <c r="CQ61" s="264"/>
      <c r="CR61" s="264"/>
      <c r="CS61" s="264"/>
      <c r="CT61" s="264"/>
      <c r="CU61" s="264"/>
      <c r="CV61" s="264"/>
      <c r="CW61" s="264"/>
      <c r="CX61" s="264"/>
      <c r="CY61" s="264"/>
      <c r="CZ61" s="264"/>
      <c r="DA61" s="264"/>
      <c r="DB61" s="264"/>
      <c r="DC61" s="264"/>
      <c r="DD61" s="264"/>
      <c r="DE61" s="264"/>
      <c r="DF61" s="274" t="s">
        <v>19</v>
      </c>
      <c r="DG61" s="274"/>
      <c r="DH61" s="267" t="str">
        <f>BY56</f>
        <v>SC Zollikon</v>
      </c>
      <c r="DI61" s="267"/>
      <c r="DJ61" s="267"/>
      <c r="DK61" s="267"/>
      <c r="DL61" s="267"/>
      <c r="DM61" s="267"/>
      <c r="DN61" s="267"/>
      <c r="DO61" s="267"/>
      <c r="DP61" s="267"/>
      <c r="DQ61" s="267"/>
      <c r="DR61" s="267"/>
      <c r="DS61" s="267"/>
      <c r="DT61" s="267"/>
      <c r="DU61" s="267"/>
      <c r="DV61" s="267"/>
      <c r="DW61" s="267"/>
      <c r="DX61" s="267"/>
      <c r="DY61" s="267"/>
      <c r="DZ61" s="267"/>
      <c r="EA61" s="267"/>
      <c r="EB61" s="300">
        <v>0</v>
      </c>
      <c r="EC61" s="200"/>
      <c r="ED61" s="200"/>
      <c r="EE61" s="54" t="s">
        <v>18</v>
      </c>
      <c r="EF61" s="200">
        <v>1</v>
      </c>
      <c r="EG61" s="200"/>
      <c r="EH61" s="201"/>
      <c r="EI61" s="102"/>
      <c r="EJ61" s="14">
        <f t="shared" ref="EJ61:EJ68" si="10">IF(ISBLANK(EB61),"0",IF(EB61&gt;EF61,3,IF(EB61=EF61,1,0)))</f>
        <v>0</v>
      </c>
      <c r="EK61" s="14" t="s">
        <v>18</v>
      </c>
      <c r="EL61" s="14">
        <f t="shared" ref="EL61:EL68" si="11">IF(ISBLANK(EF61),"0",IF(EF61&gt;EB61,3,IF(EF61=EB61,1,0)))</f>
        <v>3</v>
      </c>
      <c r="EM61" s="14"/>
      <c r="EN61" s="14">
        <f t="shared" si="7"/>
        <v>1</v>
      </c>
      <c r="EO61" s="102"/>
      <c r="EP61" s="102"/>
      <c r="EQ61" s="102"/>
      <c r="ER61" s="81"/>
      <c r="ES61" s="78"/>
      <c r="ET61" s="78"/>
      <c r="EU61" s="78"/>
      <c r="EV61" s="78"/>
      <c r="EW61" s="78"/>
      <c r="EX61" s="78"/>
      <c r="EY61" s="78"/>
      <c r="EZ61" s="81"/>
      <c r="FA61" s="81"/>
      <c r="FB61" s="81"/>
      <c r="FC61" s="81"/>
      <c r="FD61" s="81"/>
      <c r="FE61" s="81"/>
      <c r="FF61" s="81"/>
      <c r="FG61" s="81"/>
      <c r="FH61" s="81"/>
      <c r="FI61" s="83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2"/>
      <c r="FV61" s="82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</row>
    <row r="62" spans="2:199" s="28" customFormat="1" ht="18" customHeight="1" thickBot="1" x14ac:dyDescent="0.2">
      <c r="B62" s="239">
        <v>15</v>
      </c>
      <c r="C62" s="240"/>
      <c r="D62" s="240"/>
      <c r="E62" s="261">
        <v>4</v>
      </c>
      <c r="F62" s="261"/>
      <c r="G62" s="261"/>
      <c r="H62" s="240" t="s">
        <v>70</v>
      </c>
      <c r="I62" s="240"/>
      <c r="J62" s="240"/>
      <c r="K62" s="243">
        <f>K60</f>
        <v>0.5625</v>
      </c>
      <c r="L62" s="243"/>
      <c r="M62" s="243"/>
      <c r="N62" s="243"/>
      <c r="O62" s="243"/>
      <c r="P62" s="243"/>
      <c r="Q62" s="241" t="str">
        <f>D54</f>
        <v>FC Niederweningen</v>
      </c>
      <c r="R62" s="241"/>
      <c r="S62" s="241"/>
      <c r="T62" s="241"/>
      <c r="U62" s="241"/>
      <c r="V62" s="241"/>
      <c r="W62" s="241"/>
      <c r="X62" s="241"/>
      <c r="Y62" s="241"/>
      <c r="Z62" s="241"/>
      <c r="AA62" s="241"/>
      <c r="AB62" s="241"/>
      <c r="AC62" s="241"/>
      <c r="AD62" s="241"/>
      <c r="AE62" s="241"/>
      <c r="AF62" s="241"/>
      <c r="AG62" s="241"/>
      <c r="AH62" s="241"/>
      <c r="AI62" s="241"/>
      <c r="AJ62" s="241"/>
      <c r="AK62" s="255" t="s">
        <v>19</v>
      </c>
      <c r="AL62" s="255"/>
      <c r="AM62" s="242" t="str">
        <f>D55</f>
        <v>FC Bülach</v>
      </c>
      <c r="AN62" s="242"/>
      <c r="AO62" s="242"/>
      <c r="AP62" s="242"/>
      <c r="AQ62" s="242"/>
      <c r="AR62" s="242"/>
      <c r="AS62" s="242"/>
      <c r="AT62" s="242"/>
      <c r="AU62" s="242"/>
      <c r="AV62" s="242"/>
      <c r="AW62" s="242"/>
      <c r="AX62" s="242"/>
      <c r="AY62" s="242"/>
      <c r="AZ62" s="242"/>
      <c r="BA62" s="242"/>
      <c r="BB62" s="242"/>
      <c r="BC62" s="242"/>
      <c r="BD62" s="242"/>
      <c r="BE62" s="242"/>
      <c r="BF62" s="242"/>
      <c r="BG62" s="305">
        <v>0</v>
      </c>
      <c r="BH62" s="218"/>
      <c r="BI62" s="218"/>
      <c r="BJ62" s="30" t="s">
        <v>18</v>
      </c>
      <c r="BK62" s="218">
        <v>2</v>
      </c>
      <c r="BL62" s="218"/>
      <c r="BM62" s="219"/>
      <c r="BO62" s="14">
        <f t="shared" si="8"/>
        <v>0</v>
      </c>
      <c r="BP62" s="14" t="s">
        <v>18</v>
      </c>
      <c r="BQ62" s="14">
        <f t="shared" si="9"/>
        <v>3</v>
      </c>
      <c r="BR62" s="14"/>
      <c r="BS62" s="14">
        <f t="shared" si="6"/>
        <v>1</v>
      </c>
      <c r="BW62" s="239">
        <v>24</v>
      </c>
      <c r="BX62" s="240"/>
      <c r="BY62" s="240"/>
      <c r="BZ62" s="261">
        <v>4</v>
      </c>
      <c r="CA62" s="261"/>
      <c r="CB62" s="261"/>
      <c r="CC62" s="240" t="s">
        <v>71</v>
      </c>
      <c r="CD62" s="240"/>
      <c r="CE62" s="240"/>
      <c r="CF62" s="306">
        <f>CF60</f>
        <v>0.62500000000000011</v>
      </c>
      <c r="CG62" s="307"/>
      <c r="CH62" s="307"/>
      <c r="CI62" s="307"/>
      <c r="CJ62" s="307"/>
      <c r="CK62" s="308"/>
      <c r="CL62" s="241" t="str">
        <f>BY55</f>
        <v>SV Würenlos</v>
      </c>
      <c r="CM62" s="241"/>
      <c r="CN62" s="241"/>
      <c r="CO62" s="241"/>
      <c r="CP62" s="241"/>
      <c r="CQ62" s="241"/>
      <c r="CR62" s="241"/>
      <c r="CS62" s="241"/>
      <c r="CT62" s="241"/>
      <c r="CU62" s="241"/>
      <c r="CV62" s="241"/>
      <c r="CW62" s="241"/>
      <c r="CX62" s="241"/>
      <c r="CY62" s="241"/>
      <c r="CZ62" s="241"/>
      <c r="DA62" s="241"/>
      <c r="DB62" s="241"/>
      <c r="DC62" s="241"/>
      <c r="DD62" s="241"/>
      <c r="DE62" s="241"/>
      <c r="DF62" s="255" t="s">
        <v>19</v>
      </c>
      <c r="DG62" s="255"/>
      <c r="DH62" s="242" t="str">
        <f>BY57</f>
        <v>FC Bremgarten</v>
      </c>
      <c r="DI62" s="242"/>
      <c r="DJ62" s="242"/>
      <c r="DK62" s="242"/>
      <c r="DL62" s="242"/>
      <c r="DM62" s="242"/>
      <c r="DN62" s="242"/>
      <c r="DO62" s="242"/>
      <c r="DP62" s="242"/>
      <c r="DQ62" s="242"/>
      <c r="DR62" s="242"/>
      <c r="DS62" s="242"/>
      <c r="DT62" s="242"/>
      <c r="DU62" s="242"/>
      <c r="DV62" s="242"/>
      <c r="DW62" s="242"/>
      <c r="DX62" s="242"/>
      <c r="DY62" s="242"/>
      <c r="DZ62" s="242"/>
      <c r="EA62" s="242"/>
      <c r="EB62" s="305">
        <v>1</v>
      </c>
      <c r="EC62" s="218"/>
      <c r="ED62" s="218"/>
      <c r="EE62" s="30" t="s">
        <v>18</v>
      </c>
      <c r="EF62" s="218">
        <v>0</v>
      </c>
      <c r="EG62" s="218"/>
      <c r="EH62" s="219"/>
      <c r="EI62" s="102"/>
      <c r="EJ62" s="14">
        <f t="shared" si="10"/>
        <v>3</v>
      </c>
      <c r="EK62" s="14" t="s">
        <v>18</v>
      </c>
      <c r="EL62" s="14">
        <f t="shared" si="11"/>
        <v>0</v>
      </c>
      <c r="EM62" s="14"/>
      <c r="EN62" s="14">
        <f t="shared" si="7"/>
        <v>1</v>
      </c>
      <c r="EO62" s="102"/>
      <c r="EP62" s="102"/>
      <c r="EQ62" s="102"/>
      <c r="ER62" s="81"/>
      <c r="ES62" s="78"/>
      <c r="ET62" s="78"/>
      <c r="EU62" s="78"/>
      <c r="EV62" s="78"/>
      <c r="EW62" s="78"/>
      <c r="EX62" s="78"/>
      <c r="EY62" s="78"/>
      <c r="EZ62" s="81"/>
      <c r="FA62" s="81"/>
      <c r="FB62" s="81"/>
      <c r="FC62" s="81"/>
      <c r="FD62" s="81"/>
      <c r="FE62" s="81"/>
      <c r="FF62" s="81"/>
      <c r="FG62" s="81"/>
      <c r="FH62" s="81"/>
      <c r="FI62" s="83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2"/>
      <c r="FV62" s="82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</row>
    <row r="63" spans="2:199" s="28" customFormat="1" ht="18" customHeight="1" x14ac:dyDescent="0.15">
      <c r="B63" s="244">
        <v>16</v>
      </c>
      <c r="C63" s="245"/>
      <c r="D63" s="245"/>
      <c r="E63" s="259" t="s">
        <v>65</v>
      </c>
      <c r="F63" s="259"/>
      <c r="G63" s="259"/>
      <c r="H63" s="245" t="s">
        <v>69</v>
      </c>
      <c r="I63" s="245"/>
      <c r="J63" s="245"/>
      <c r="K63" s="302">
        <f>K60+$BT$51*$BW$51+$CU$51</f>
        <v>0.58333333333333337</v>
      </c>
      <c r="L63" s="303"/>
      <c r="M63" s="303"/>
      <c r="N63" s="303"/>
      <c r="O63" s="303"/>
      <c r="P63" s="304"/>
      <c r="Q63" s="249" t="str">
        <f>AL56</f>
        <v>FC Kloten a</v>
      </c>
      <c r="R63" s="249"/>
      <c r="S63" s="249"/>
      <c r="T63" s="249"/>
      <c r="U63" s="249"/>
      <c r="V63" s="249"/>
      <c r="W63" s="249"/>
      <c r="X63" s="249"/>
      <c r="Y63" s="249"/>
      <c r="Z63" s="249"/>
      <c r="AA63" s="249"/>
      <c r="AB63" s="249"/>
      <c r="AC63" s="249"/>
      <c r="AD63" s="249"/>
      <c r="AE63" s="249"/>
      <c r="AF63" s="249"/>
      <c r="AG63" s="249"/>
      <c r="AH63" s="249"/>
      <c r="AI63" s="249"/>
      <c r="AJ63" s="249"/>
      <c r="AK63" s="254" t="s">
        <v>19</v>
      </c>
      <c r="AL63" s="254"/>
      <c r="AM63" s="263" t="str">
        <f>AL57</f>
        <v>FC Rafzerfeld</v>
      </c>
      <c r="AN63" s="263"/>
      <c r="AO63" s="263"/>
      <c r="AP63" s="263"/>
      <c r="AQ63" s="263"/>
      <c r="AR63" s="263"/>
      <c r="AS63" s="263"/>
      <c r="AT63" s="263"/>
      <c r="AU63" s="263"/>
      <c r="AV63" s="263"/>
      <c r="AW63" s="263"/>
      <c r="AX63" s="263"/>
      <c r="AY63" s="263"/>
      <c r="AZ63" s="263"/>
      <c r="BA63" s="263"/>
      <c r="BB63" s="263"/>
      <c r="BC63" s="263"/>
      <c r="BD63" s="263"/>
      <c r="BE63" s="263"/>
      <c r="BF63" s="263"/>
      <c r="BG63" s="301">
        <v>2</v>
      </c>
      <c r="BH63" s="250"/>
      <c r="BI63" s="250"/>
      <c r="BJ63" s="80" t="s">
        <v>18</v>
      </c>
      <c r="BK63" s="250">
        <v>3</v>
      </c>
      <c r="BL63" s="250"/>
      <c r="BM63" s="251"/>
      <c r="BO63" s="14">
        <f t="shared" si="8"/>
        <v>0</v>
      </c>
      <c r="BP63" s="14" t="s">
        <v>18</v>
      </c>
      <c r="BQ63" s="14">
        <f t="shared" si="9"/>
        <v>3</v>
      </c>
      <c r="BR63" s="14"/>
      <c r="BS63" s="14">
        <f t="shared" si="6"/>
        <v>1</v>
      </c>
      <c r="BW63" s="244">
        <v>25</v>
      </c>
      <c r="BX63" s="245"/>
      <c r="BY63" s="245"/>
      <c r="BZ63" s="259">
        <v>1</v>
      </c>
      <c r="CA63" s="259"/>
      <c r="CB63" s="259"/>
      <c r="CC63" s="245" t="s">
        <v>69</v>
      </c>
      <c r="CD63" s="245"/>
      <c r="CE63" s="245"/>
      <c r="CF63" s="302">
        <f>CF60+$BT$51*$BW$51+$CU$51</f>
        <v>0.64583333333333348</v>
      </c>
      <c r="CG63" s="303"/>
      <c r="CH63" s="303"/>
      <c r="CI63" s="303"/>
      <c r="CJ63" s="303"/>
      <c r="CK63" s="304"/>
      <c r="CL63" s="249" t="str">
        <f>AL55</f>
        <v>FC Neftenbach</v>
      </c>
      <c r="CM63" s="249"/>
      <c r="CN63" s="249"/>
      <c r="CO63" s="249"/>
      <c r="CP63" s="249"/>
      <c r="CQ63" s="249"/>
      <c r="CR63" s="249"/>
      <c r="CS63" s="249"/>
      <c r="CT63" s="249"/>
      <c r="CU63" s="249"/>
      <c r="CV63" s="249"/>
      <c r="CW63" s="249"/>
      <c r="CX63" s="249"/>
      <c r="CY63" s="249"/>
      <c r="CZ63" s="249"/>
      <c r="DA63" s="249"/>
      <c r="DB63" s="249"/>
      <c r="DC63" s="249"/>
      <c r="DD63" s="249"/>
      <c r="DE63" s="249"/>
      <c r="DF63" s="254" t="s">
        <v>19</v>
      </c>
      <c r="DG63" s="254"/>
      <c r="DH63" s="263" t="str">
        <f>AL56</f>
        <v>FC Kloten a</v>
      </c>
      <c r="DI63" s="263"/>
      <c r="DJ63" s="263"/>
      <c r="DK63" s="263"/>
      <c r="DL63" s="263"/>
      <c r="DM63" s="263"/>
      <c r="DN63" s="263"/>
      <c r="DO63" s="263"/>
      <c r="DP63" s="263"/>
      <c r="DQ63" s="263"/>
      <c r="DR63" s="263"/>
      <c r="DS63" s="263"/>
      <c r="DT63" s="263"/>
      <c r="DU63" s="263"/>
      <c r="DV63" s="263"/>
      <c r="DW63" s="263"/>
      <c r="DX63" s="263"/>
      <c r="DY63" s="263"/>
      <c r="DZ63" s="263"/>
      <c r="EA63" s="263"/>
      <c r="EB63" s="301">
        <v>1</v>
      </c>
      <c r="EC63" s="250"/>
      <c r="ED63" s="250"/>
      <c r="EE63" s="80" t="s">
        <v>18</v>
      </c>
      <c r="EF63" s="250">
        <v>0</v>
      </c>
      <c r="EG63" s="250"/>
      <c r="EH63" s="251"/>
      <c r="EI63" s="102"/>
      <c r="EJ63" s="14">
        <f t="shared" si="10"/>
        <v>3</v>
      </c>
      <c r="EK63" s="14" t="s">
        <v>18</v>
      </c>
      <c r="EL63" s="14">
        <f t="shared" si="11"/>
        <v>0</v>
      </c>
      <c r="EM63" s="14"/>
      <c r="EN63" s="14">
        <f t="shared" si="7"/>
        <v>1</v>
      </c>
      <c r="EO63" s="102"/>
      <c r="EP63" s="102"/>
      <c r="EQ63" s="102"/>
      <c r="ER63" s="81"/>
      <c r="ES63" s="78"/>
      <c r="ET63" s="78"/>
      <c r="EU63" s="78"/>
      <c r="EV63" s="78"/>
      <c r="EW63" s="78"/>
      <c r="EX63" s="78"/>
      <c r="EY63" s="78"/>
      <c r="EZ63" s="81"/>
      <c r="FA63" s="81"/>
      <c r="FB63" s="81"/>
      <c r="FC63" s="81"/>
      <c r="FD63" s="81"/>
      <c r="FE63" s="81"/>
      <c r="FF63" s="81"/>
      <c r="FG63" s="81"/>
      <c r="FH63" s="81"/>
      <c r="FI63" s="83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2"/>
      <c r="FV63" s="82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</row>
    <row r="64" spans="2:199" s="28" customFormat="1" ht="18" customHeight="1" x14ac:dyDescent="0.15">
      <c r="B64" s="275">
        <v>17</v>
      </c>
      <c r="C64" s="265"/>
      <c r="D64" s="265"/>
      <c r="E64" s="285">
        <v>1</v>
      </c>
      <c r="F64" s="285"/>
      <c r="G64" s="285"/>
      <c r="H64" s="265" t="s">
        <v>71</v>
      </c>
      <c r="I64" s="265"/>
      <c r="J64" s="265"/>
      <c r="K64" s="309">
        <f>K63</f>
        <v>0.58333333333333337</v>
      </c>
      <c r="L64" s="310"/>
      <c r="M64" s="310"/>
      <c r="N64" s="310"/>
      <c r="O64" s="310"/>
      <c r="P64" s="311"/>
      <c r="Q64" s="264" t="str">
        <f>BY54</f>
        <v>FC Wiesendangen</v>
      </c>
      <c r="R64" s="264"/>
      <c r="S64" s="264"/>
      <c r="T64" s="264"/>
      <c r="U64" s="264"/>
      <c r="V64" s="264"/>
      <c r="W64" s="264"/>
      <c r="X64" s="264"/>
      <c r="Y64" s="264"/>
      <c r="Z64" s="264"/>
      <c r="AA64" s="264"/>
      <c r="AB64" s="264"/>
      <c r="AC64" s="264"/>
      <c r="AD64" s="264"/>
      <c r="AE64" s="264"/>
      <c r="AF64" s="264"/>
      <c r="AG64" s="264"/>
      <c r="AH64" s="264"/>
      <c r="AI64" s="264"/>
      <c r="AJ64" s="264"/>
      <c r="AK64" s="274" t="s">
        <v>19</v>
      </c>
      <c r="AL64" s="274"/>
      <c r="AM64" s="267" t="str">
        <f>BY55</f>
        <v>SV Würenlos</v>
      </c>
      <c r="AN64" s="267"/>
      <c r="AO64" s="267"/>
      <c r="AP64" s="267"/>
      <c r="AQ64" s="267"/>
      <c r="AR64" s="267"/>
      <c r="AS64" s="267"/>
      <c r="AT64" s="267"/>
      <c r="AU64" s="267"/>
      <c r="AV64" s="267"/>
      <c r="AW64" s="267"/>
      <c r="AX64" s="267"/>
      <c r="AY64" s="267"/>
      <c r="AZ64" s="267"/>
      <c r="BA64" s="267"/>
      <c r="BB64" s="267"/>
      <c r="BC64" s="267"/>
      <c r="BD64" s="267"/>
      <c r="BE64" s="267"/>
      <c r="BF64" s="267"/>
      <c r="BG64" s="300">
        <v>1</v>
      </c>
      <c r="BH64" s="200"/>
      <c r="BI64" s="200"/>
      <c r="BJ64" s="54" t="s">
        <v>18</v>
      </c>
      <c r="BK64" s="200">
        <v>0</v>
      </c>
      <c r="BL64" s="200"/>
      <c r="BM64" s="201"/>
      <c r="BO64" s="14">
        <f t="shared" si="8"/>
        <v>3</v>
      </c>
      <c r="BP64" s="14" t="s">
        <v>18</v>
      </c>
      <c r="BQ64" s="14">
        <f t="shared" si="9"/>
        <v>0</v>
      </c>
      <c r="BR64" s="14"/>
      <c r="BS64" s="14">
        <f t="shared" si="6"/>
        <v>1</v>
      </c>
      <c r="BW64" s="275">
        <v>26</v>
      </c>
      <c r="BX64" s="265"/>
      <c r="BY64" s="265"/>
      <c r="BZ64" s="285">
        <v>2</v>
      </c>
      <c r="CA64" s="285"/>
      <c r="CB64" s="285"/>
      <c r="CC64" s="265" t="s">
        <v>70</v>
      </c>
      <c r="CD64" s="265"/>
      <c r="CE64" s="265"/>
      <c r="CF64" s="309">
        <f>CF63</f>
        <v>0.64583333333333348</v>
      </c>
      <c r="CG64" s="310"/>
      <c r="CH64" s="310"/>
      <c r="CI64" s="310"/>
      <c r="CJ64" s="310"/>
      <c r="CK64" s="311"/>
      <c r="CL64" s="264" t="str">
        <f>D55</f>
        <v>FC Bülach</v>
      </c>
      <c r="CM64" s="264"/>
      <c r="CN64" s="264"/>
      <c r="CO64" s="264"/>
      <c r="CP64" s="264"/>
      <c r="CQ64" s="264"/>
      <c r="CR64" s="264"/>
      <c r="CS64" s="264"/>
      <c r="CT64" s="264"/>
      <c r="CU64" s="264"/>
      <c r="CV64" s="264"/>
      <c r="CW64" s="264"/>
      <c r="CX64" s="264"/>
      <c r="CY64" s="264"/>
      <c r="CZ64" s="264"/>
      <c r="DA64" s="264"/>
      <c r="DB64" s="264"/>
      <c r="DC64" s="264"/>
      <c r="DD64" s="264"/>
      <c r="DE64" s="264"/>
      <c r="DF64" s="274" t="s">
        <v>19</v>
      </c>
      <c r="DG64" s="274"/>
      <c r="DH64" s="267" t="str">
        <f>D56</f>
        <v>FC Räterschen</v>
      </c>
      <c r="DI64" s="267"/>
      <c r="DJ64" s="267"/>
      <c r="DK64" s="267"/>
      <c r="DL64" s="267"/>
      <c r="DM64" s="267"/>
      <c r="DN64" s="267"/>
      <c r="DO64" s="267"/>
      <c r="DP64" s="267"/>
      <c r="DQ64" s="267"/>
      <c r="DR64" s="267"/>
      <c r="DS64" s="267"/>
      <c r="DT64" s="267"/>
      <c r="DU64" s="267"/>
      <c r="DV64" s="267"/>
      <c r="DW64" s="267"/>
      <c r="DX64" s="267"/>
      <c r="DY64" s="267"/>
      <c r="DZ64" s="267"/>
      <c r="EA64" s="267"/>
      <c r="EB64" s="300">
        <v>4</v>
      </c>
      <c r="EC64" s="200"/>
      <c r="ED64" s="200"/>
      <c r="EE64" s="54" t="s">
        <v>18</v>
      </c>
      <c r="EF64" s="200">
        <v>0</v>
      </c>
      <c r="EG64" s="200"/>
      <c r="EH64" s="201"/>
      <c r="EI64" s="102"/>
      <c r="EJ64" s="14">
        <f t="shared" si="10"/>
        <v>3</v>
      </c>
      <c r="EK64" s="14" t="s">
        <v>18</v>
      </c>
      <c r="EL64" s="14">
        <f t="shared" si="11"/>
        <v>0</v>
      </c>
      <c r="EM64" s="14"/>
      <c r="EN64" s="14">
        <f t="shared" si="7"/>
        <v>1</v>
      </c>
      <c r="EO64" s="102"/>
      <c r="EP64" s="102"/>
      <c r="EQ64" s="102"/>
      <c r="ER64" s="81"/>
      <c r="ES64" s="78"/>
      <c r="ET64" s="78"/>
      <c r="EU64" s="78"/>
      <c r="EV64" s="78"/>
      <c r="EW64" s="78"/>
      <c r="EX64" s="78"/>
      <c r="EY64" s="78"/>
      <c r="EZ64" s="81"/>
      <c r="FA64" s="81"/>
      <c r="FB64" s="81"/>
      <c r="FC64" s="81"/>
      <c r="FD64" s="81"/>
      <c r="FE64" s="81"/>
      <c r="FF64" s="81"/>
      <c r="FG64" s="81"/>
      <c r="FH64" s="81"/>
      <c r="FI64" s="83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2"/>
      <c r="FV64" s="82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</row>
    <row r="65" spans="2:199" s="28" customFormat="1" ht="18" customHeight="1" thickBot="1" x14ac:dyDescent="0.2">
      <c r="B65" s="239">
        <v>18</v>
      </c>
      <c r="C65" s="240"/>
      <c r="D65" s="240"/>
      <c r="E65" s="261">
        <v>4</v>
      </c>
      <c r="F65" s="261"/>
      <c r="G65" s="261"/>
      <c r="H65" s="240" t="s">
        <v>71</v>
      </c>
      <c r="I65" s="240"/>
      <c r="J65" s="240"/>
      <c r="K65" s="306">
        <f>K63</f>
        <v>0.58333333333333337</v>
      </c>
      <c r="L65" s="307"/>
      <c r="M65" s="307"/>
      <c r="N65" s="307"/>
      <c r="O65" s="307"/>
      <c r="P65" s="308"/>
      <c r="Q65" s="241" t="str">
        <f>BY56</f>
        <v>SC Zollikon</v>
      </c>
      <c r="R65" s="241"/>
      <c r="S65" s="241"/>
      <c r="T65" s="241"/>
      <c r="U65" s="241"/>
      <c r="V65" s="241"/>
      <c r="W65" s="241"/>
      <c r="X65" s="241"/>
      <c r="Y65" s="241"/>
      <c r="Z65" s="241"/>
      <c r="AA65" s="241"/>
      <c r="AB65" s="241"/>
      <c r="AC65" s="241"/>
      <c r="AD65" s="241"/>
      <c r="AE65" s="241"/>
      <c r="AF65" s="241"/>
      <c r="AG65" s="241"/>
      <c r="AH65" s="241"/>
      <c r="AI65" s="241"/>
      <c r="AJ65" s="241"/>
      <c r="AK65" s="255" t="s">
        <v>19</v>
      </c>
      <c r="AL65" s="255"/>
      <c r="AM65" s="242" t="str">
        <f>BY57</f>
        <v>FC Bremgarten</v>
      </c>
      <c r="AN65" s="242"/>
      <c r="AO65" s="242"/>
      <c r="AP65" s="242"/>
      <c r="AQ65" s="242"/>
      <c r="AR65" s="242"/>
      <c r="AS65" s="242"/>
      <c r="AT65" s="242"/>
      <c r="AU65" s="242"/>
      <c r="AV65" s="242"/>
      <c r="AW65" s="242"/>
      <c r="AX65" s="242"/>
      <c r="AY65" s="242"/>
      <c r="AZ65" s="242"/>
      <c r="BA65" s="242"/>
      <c r="BB65" s="242"/>
      <c r="BC65" s="242"/>
      <c r="BD65" s="242"/>
      <c r="BE65" s="242"/>
      <c r="BF65" s="242"/>
      <c r="BG65" s="305">
        <v>1</v>
      </c>
      <c r="BH65" s="218"/>
      <c r="BI65" s="218"/>
      <c r="BJ65" s="30" t="s">
        <v>18</v>
      </c>
      <c r="BK65" s="218">
        <v>1</v>
      </c>
      <c r="BL65" s="218"/>
      <c r="BM65" s="219"/>
      <c r="BO65" s="14">
        <f t="shared" si="8"/>
        <v>1</v>
      </c>
      <c r="BP65" s="14" t="s">
        <v>18</v>
      </c>
      <c r="BQ65" s="14">
        <f t="shared" si="9"/>
        <v>1</v>
      </c>
      <c r="BR65" s="14"/>
      <c r="BS65" s="14">
        <f t="shared" si="6"/>
        <v>1</v>
      </c>
      <c r="BW65" s="239">
        <v>27</v>
      </c>
      <c r="BX65" s="240"/>
      <c r="BY65" s="240"/>
      <c r="BZ65" s="261">
        <v>4</v>
      </c>
      <c r="CA65" s="261"/>
      <c r="CB65" s="261"/>
      <c r="CC65" s="240" t="s">
        <v>70</v>
      </c>
      <c r="CD65" s="240"/>
      <c r="CE65" s="240"/>
      <c r="CF65" s="306">
        <f>CF63</f>
        <v>0.64583333333333348</v>
      </c>
      <c r="CG65" s="307"/>
      <c r="CH65" s="307"/>
      <c r="CI65" s="307"/>
      <c r="CJ65" s="307"/>
      <c r="CK65" s="308"/>
      <c r="CL65" s="241" t="str">
        <f>D57</f>
        <v>FC Embrach</v>
      </c>
      <c r="CM65" s="241"/>
      <c r="CN65" s="241"/>
      <c r="CO65" s="241"/>
      <c r="CP65" s="241"/>
      <c r="CQ65" s="241"/>
      <c r="CR65" s="241"/>
      <c r="CS65" s="241"/>
      <c r="CT65" s="241"/>
      <c r="CU65" s="241"/>
      <c r="CV65" s="241"/>
      <c r="CW65" s="241"/>
      <c r="CX65" s="241"/>
      <c r="CY65" s="241"/>
      <c r="CZ65" s="241"/>
      <c r="DA65" s="241"/>
      <c r="DB65" s="241"/>
      <c r="DC65" s="241"/>
      <c r="DD65" s="241"/>
      <c r="DE65" s="241"/>
      <c r="DF65" s="255" t="s">
        <v>19</v>
      </c>
      <c r="DG65" s="255"/>
      <c r="DH65" s="242" t="str">
        <f>D54</f>
        <v>FC Niederweningen</v>
      </c>
      <c r="DI65" s="242"/>
      <c r="DJ65" s="242"/>
      <c r="DK65" s="242"/>
      <c r="DL65" s="242"/>
      <c r="DM65" s="242"/>
      <c r="DN65" s="242"/>
      <c r="DO65" s="242"/>
      <c r="DP65" s="242"/>
      <c r="DQ65" s="242"/>
      <c r="DR65" s="242"/>
      <c r="DS65" s="242"/>
      <c r="DT65" s="242"/>
      <c r="DU65" s="242"/>
      <c r="DV65" s="242"/>
      <c r="DW65" s="242"/>
      <c r="DX65" s="242"/>
      <c r="DY65" s="242"/>
      <c r="DZ65" s="242"/>
      <c r="EA65" s="242"/>
      <c r="EB65" s="305">
        <v>0</v>
      </c>
      <c r="EC65" s="218"/>
      <c r="ED65" s="218"/>
      <c r="EE65" s="30" t="s">
        <v>18</v>
      </c>
      <c r="EF65" s="218">
        <v>0</v>
      </c>
      <c r="EG65" s="218"/>
      <c r="EH65" s="219"/>
      <c r="EI65" s="102"/>
      <c r="EJ65" s="14">
        <f t="shared" si="10"/>
        <v>1</v>
      </c>
      <c r="EK65" s="14" t="s">
        <v>18</v>
      </c>
      <c r="EL65" s="14">
        <f t="shared" si="11"/>
        <v>1</v>
      </c>
      <c r="EM65" s="14"/>
      <c r="EN65" s="14">
        <f t="shared" si="7"/>
        <v>1</v>
      </c>
      <c r="EO65" s="102"/>
      <c r="EP65" s="102"/>
      <c r="EQ65" s="102"/>
      <c r="ER65" s="81"/>
      <c r="ES65" s="78"/>
      <c r="ET65" s="78"/>
      <c r="EU65" s="78"/>
      <c r="EV65" s="78"/>
      <c r="EW65" s="78"/>
      <c r="EX65" s="78"/>
      <c r="EY65" s="78"/>
      <c r="EZ65" s="81"/>
      <c r="FA65" s="81"/>
      <c r="FB65" s="81"/>
      <c r="FC65" s="81"/>
      <c r="FD65" s="81"/>
      <c r="FE65" s="81"/>
      <c r="FF65" s="81"/>
      <c r="FG65" s="81"/>
      <c r="FH65" s="81"/>
      <c r="FI65" s="83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2"/>
      <c r="FV65" s="82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</row>
    <row r="66" spans="2:199" s="28" customFormat="1" ht="18" customHeight="1" x14ac:dyDescent="0.15">
      <c r="B66" s="244">
        <v>19</v>
      </c>
      <c r="C66" s="245"/>
      <c r="D66" s="245"/>
      <c r="E66" s="259" t="s">
        <v>65</v>
      </c>
      <c r="F66" s="259"/>
      <c r="G66" s="259"/>
      <c r="H66" s="245" t="s">
        <v>69</v>
      </c>
      <c r="I66" s="245"/>
      <c r="J66" s="245"/>
      <c r="K66" s="302">
        <f>K63+$BT$51*$BW$51+$CU$51</f>
        <v>0.60416666666666674</v>
      </c>
      <c r="L66" s="303"/>
      <c r="M66" s="303"/>
      <c r="N66" s="303"/>
      <c r="O66" s="303"/>
      <c r="P66" s="304"/>
      <c r="Q66" s="249" t="str">
        <f>AL54</f>
        <v>FC Kloten b</v>
      </c>
      <c r="R66" s="249"/>
      <c r="S66" s="249"/>
      <c r="T66" s="249"/>
      <c r="U66" s="249"/>
      <c r="V66" s="249"/>
      <c r="W66" s="249"/>
      <c r="X66" s="249"/>
      <c r="Y66" s="249"/>
      <c r="Z66" s="249"/>
      <c r="AA66" s="249"/>
      <c r="AB66" s="249"/>
      <c r="AC66" s="249"/>
      <c r="AD66" s="249"/>
      <c r="AE66" s="249"/>
      <c r="AF66" s="249"/>
      <c r="AG66" s="249"/>
      <c r="AH66" s="249"/>
      <c r="AI66" s="249"/>
      <c r="AJ66" s="249"/>
      <c r="AK66" s="254" t="s">
        <v>19</v>
      </c>
      <c r="AL66" s="254"/>
      <c r="AM66" s="263" t="str">
        <f>AL56</f>
        <v>FC Kloten a</v>
      </c>
      <c r="AN66" s="263"/>
      <c r="AO66" s="263"/>
      <c r="AP66" s="263"/>
      <c r="AQ66" s="263"/>
      <c r="AR66" s="263"/>
      <c r="AS66" s="263"/>
      <c r="AT66" s="263"/>
      <c r="AU66" s="263"/>
      <c r="AV66" s="263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301">
        <v>2</v>
      </c>
      <c r="BH66" s="250"/>
      <c r="BI66" s="250"/>
      <c r="BJ66" s="80" t="s">
        <v>18</v>
      </c>
      <c r="BK66" s="250">
        <v>1</v>
      </c>
      <c r="BL66" s="250"/>
      <c r="BM66" s="251"/>
      <c r="BO66" s="14">
        <f t="shared" si="8"/>
        <v>3</v>
      </c>
      <c r="BP66" s="14" t="s">
        <v>18</v>
      </c>
      <c r="BQ66" s="14">
        <f t="shared" si="9"/>
        <v>0</v>
      </c>
      <c r="BR66" s="14"/>
      <c r="BS66" s="14">
        <f t="shared" si="6"/>
        <v>1</v>
      </c>
      <c r="BW66" s="244">
        <v>28</v>
      </c>
      <c r="BX66" s="245"/>
      <c r="BY66" s="245"/>
      <c r="BZ66" s="259">
        <v>1</v>
      </c>
      <c r="CA66" s="259"/>
      <c r="CB66" s="259"/>
      <c r="CC66" s="245" t="s">
        <v>69</v>
      </c>
      <c r="CD66" s="245"/>
      <c r="CE66" s="245"/>
      <c r="CF66" s="302">
        <f>CF63+$BT$51*$BW$51+$CU$51</f>
        <v>0.66666666666666685</v>
      </c>
      <c r="CG66" s="303"/>
      <c r="CH66" s="303"/>
      <c r="CI66" s="303"/>
      <c r="CJ66" s="303"/>
      <c r="CK66" s="304"/>
      <c r="CL66" s="249" t="str">
        <f>AL57</f>
        <v>FC Rafzerfeld</v>
      </c>
      <c r="CM66" s="249"/>
      <c r="CN66" s="249"/>
      <c r="CO66" s="249"/>
      <c r="CP66" s="249"/>
      <c r="CQ66" s="249"/>
      <c r="CR66" s="249"/>
      <c r="CS66" s="249"/>
      <c r="CT66" s="249"/>
      <c r="CU66" s="249"/>
      <c r="CV66" s="249"/>
      <c r="CW66" s="249"/>
      <c r="CX66" s="249"/>
      <c r="CY66" s="249"/>
      <c r="CZ66" s="249"/>
      <c r="DA66" s="249"/>
      <c r="DB66" s="249"/>
      <c r="DC66" s="249"/>
      <c r="DD66" s="249"/>
      <c r="DE66" s="249"/>
      <c r="DF66" s="254" t="s">
        <v>19</v>
      </c>
      <c r="DG66" s="254"/>
      <c r="DH66" s="263" t="str">
        <f>AL54</f>
        <v>FC Kloten b</v>
      </c>
      <c r="DI66" s="263"/>
      <c r="DJ66" s="263"/>
      <c r="DK66" s="263"/>
      <c r="DL66" s="263"/>
      <c r="DM66" s="263"/>
      <c r="DN66" s="263"/>
      <c r="DO66" s="263"/>
      <c r="DP66" s="263"/>
      <c r="DQ66" s="263"/>
      <c r="DR66" s="263"/>
      <c r="DS66" s="263"/>
      <c r="DT66" s="263"/>
      <c r="DU66" s="263"/>
      <c r="DV66" s="263"/>
      <c r="DW66" s="263"/>
      <c r="DX66" s="263"/>
      <c r="DY66" s="263"/>
      <c r="DZ66" s="263"/>
      <c r="EA66" s="263"/>
      <c r="EB66" s="301">
        <v>3</v>
      </c>
      <c r="EC66" s="250"/>
      <c r="ED66" s="250"/>
      <c r="EE66" s="80" t="s">
        <v>18</v>
      </c>
      <c r="EF66" s="250">
        <v>0</v>
      </c>
      <c r="EG66" s="250"/>
      <c r="EH66" s="251"/>
      <c r="EI66" s="102"/>
      <c r="EJ66" s="14">
        <f t="shared" si="10"/>
        <v>3</v>
      </c>
      <c r="EK66" s="14" t="s">
        <v>18</v>
      </c>
      <c r="EL66" s="14">
        <f t="shared" si="11"/>
        <v>0</v>
      </c>
      <c r="EM66" s="14"/>
      <c r="EN66" s="14">
        <f t="shared" si="7"/>
        <v>1</v>
      </c>
      <c r="EO66" s="102"/>
      <c r="EP66" s="102"/>
      <c r="EQ66" s="102"/>
      <c r="ER66" s="81"/>
      <c r="ES66" s="78"/>
      <c r="ET66" s="78"/>
      <c r="EU66" s="78"/>
      <c r="EV66" s="78"/>
      <c r="EW66" s="78"/>
      <c r="EX66" s="78"/>
      <c r="EY66" s="78"/>
      <c r="EZ66" s="81"/>
      <c r="FA66" s="81"/>
      <c r="FB66" s="81"/>
      <c r="FC66" s="81"/>
      <c r="FD66" s="81"/>
      <c r="FE66" s="81"/>
      <c r="FF66" s="81"/>
      <c r="FG66" s="81"/>
      <c r="FH66" s="81"/>
      <c r="FI66" s="83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2"/>
      <c r="FV66" s="82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</row>
    <row r="67" spans="2:199" s="28" customFormat="1" ht="18" customHeight="1" x14ac:dyDescent="0.15">
      <c r="B67" s="275">
        <v>20</v>
      </c>
      <c r="C67" s="265"/>
      <c r="D67" s="265"/>
      <c r="E67" s="285">
        <v>1</v>
      </c>
      <c r="F67" s="285"/>
      <c r="G67" s="285"/>
      <c r="H67" s="265" t="s">
        <v>70</v>
      </c>
      <c r="I67" s="265"/>
      <c r="J67" s="265"/>
      <c r="K67" s="309">
        <f>K66</f>
        <v>0.60416666666666674</v>
      </c>
      <c r="L67" s="310"/>
      <c r="M67" s="310"/>
      <c r="N67" s="310"/>
      <c r="O67" s="310"/>
      <c r="P67" s="311"/>
      <c r="Q67" s="264" t="str">
        <f>D55</f>
        <v>FC Bülach</v>
      </c>
      <c r="R67" s="264"/>
      <c r="S67" s="264"/>
      <c r="T67" s="264"/>
      <c r="U67" s="264"/>
      <c r="V67" s="264"/>
      <c r="W67" s="264"/>
      <c r="X67" s="264"/>
      <c r="Y67" s="264"/>
      <c r="Z67" s="264"/>
      <c r="AA67" s="264"/>
      <c r="AB67" s="264"/>
      <c r="AC67" s="264"/>
      <c r="AD67" s="264"/>
      <c r="AE67" s="264"/>
      <c r="AF67" s="264"/>
      <c r="AG67" s="264"/>
      <c r="AH67" s="264"/>
      <c r="AI67" s="264"/>
      <c r="AJ67" s="264"/>
      <c r="AK67" s="274" t="s">
        <v>19</v>
      </c>
      <c r="AL67" s="274"/>
      <c r="AM67" s="267" t="str">
        <f>D57</f>
        <v>FC Embrach</v>
      </c>
      <c r="AN67" s="267"/>
      <c r="AO67" s="267"/>
      <c r="AP67" s="267"/>
      <c r="AQ67" s="267"/>
      <c r="AR67" s="267"/>
      <c r="AS67" s="267"/>
      <c r="AT67" s="267"/>
      <c r="AU67" s="267"/>
      <c r="AV67" s="267"/>
      <c r="AW67" s="267"/>
      <c r="AX67" s="267"/>
      <c r="AY67" s="267"/>
      <c r="AZ67" s="267"/>
      <c r="BA67" s="267"/>
      <c r="BB67" s="267"/>
      <c r="BC67" s="267"/>
      <c r="BD67" s="267"/>
      <c r="BE67" s="267"/>
      <c r="BF67" s="267"/>
      <c r="BG67" s="300">
        <v>1</v>
      </c>
      <c r="BH67" s="200"/>
      <c r="BI67" s="200"/>
      <c r="BJ67" s="54" t="s">
        <v>18</v>
      </c>
      <c r="BK67" s="200">
        <v>0</v>
      </c>
      <c r="BL67" s="200"/>
      <c r="BM67" s="201"/>
      <c r="BO67" s="14">
        <f t="shared" si="8"/>
        <v>3</v>
      </c>
      <c r="BP67" s="14" t="s">
        <v>18</v>
      </c>
      <c r="BQ67" s="14">
        <f t="shared" si="9"/>
        <v>0</v>
      </c>
      <c r="BR67" s="14"/>
      <c r="BS67" s="14">
        <f t="shared" si="6"/>
        <v>1</v>
      </c>
      <c r="BW67" s="275">
        <v>29</v>
      </c>
      <c r="BX67" s="265"/>
      <c r="BY67" s="265"/>
      <c r="BZ67" s="285">
        <v>2</v>
      </c>
      <c r="CA67" s="285"/>
      <c r="CB67" s="285"/>
      <c r="CC67" s="265" t="s">
        <v>71</v>
      </c>
      <c r="CD67" s="265"/>
      <c r="CE67" s="265"/>
      <c r="CF67" s="309">
        <f>CF66</f>
        <v>0.66666666666666685</v>
      </c>
      <c r="CG67" s="310"/>
      <c r="CH67" s="310"/>
      <c r="CI67" s="310"/>
      <c r="CJ67" s="310"/>
      <c r="CK67" s="311"/>
      <c r="CL67" s="264" t="str">
        <f>BY57</f>
        <v>FC Bremgarten</v>
      </c>
      <c r="CM67" s="264"/>
      <c r="CN67" s="264"/>
      <c r="CO67" s="264"/>
      <c r="CP67" s="264"/>
      <c r="CQ67" s="264"/>
      <c r="CR67" s="264"/>
      <c r="CS67" s="264"/>
      <c r="CT67" s="264"/>
      <c r="CU67" s="264"/>
      <c r="CV67" s="264"/>
      <c r="CW67" s="264"/>
      <c r="CX67" s="264"/>
      <c r="CY67" s="264"/>
      <c r="CZ67" s="264"/>
      <c r="DA67" s="264"/>
      <c r="DB67" s="264"/>
      <c r="DC67" s="264"/>
      <c r="DD67" s="264"/>
      <c r="DE67" s="264"/>
      <c r="DF67" s="274" t="s">
        <v>19</v>
      </c>
      <c r="DG67" s="274"/>
      <c r="DH67" s="267" t="str">
        <f>BY54</f>
        <v>FC Wiesendangen</v>
      </c>
      <c r="DI67" s="267"/>
      <c r="DJ67" s="267"/>
      <c r="DK67" s="267"/>
      <c r="DL67" s="267"/>
      <c r="DM67" s="267"/>
      <c r="DN67" s="267"/>
      <c r="DO67" s="267"/>
      <c r="DP67" s="267"/>
      <c r="DQ67" s="267"/>
      <c r="DR67" s="267"/>
      <c r="DS67" s="267"/>
      <c r="DT67" s="267"/>
      <c r="DU67" s="267"/>
      <c r="DV67" s="267"/>
      <c r="DW67" s="267"/>
      <c r="DX67" s="267"/>
      <c r="DY67" s="267"/>
      <c r="DZ67" s="267"/>
      <c r="EA67" s="267"/>
      <c r="EB67" s="300">
        <v>1</v>
      </c>
      <c r="EC67" s="200"/>
      <c r="ED67" s="200"/>
      <c r="EE67" s="54" t="s">
        <v>18</v>
      </c>
      <c r="EF67" s="200">
        <v>1</v>
      </c>
      <c r="EG67" s="200"/>
      <c r="EH67" s="201"/>
      <c r="EI67" s="102"/>
      <c r="EJ67" s="14">
        <f t="shared" si="10"/>
        <v>1</v>
      </c>
      <c r="EK67" s="14" t="s">
        <v>18</v>
      </c>
      <c r="EL67" s="14">
        <f t="shared" si="11"/>
        <v>1</v>
      </c>
      <c r="EM67" s="14"/>
      <c r="EN67" s="14">
        <f t="shared" si="7"/>
        <v>1</v>
      </c>
      <c r="EO67" s="102"/>
      <c r="EP67" s="102"/>
      <c r="EQ67" s="102"/>
      <c r="ER67" s="81"/>
      <c r="ES67" s="78"/>
      <c r="ET67" s="78"/>
      <c r="EU67" s="78"/>
      <c r="EV67" s="78"/>
      <c r="EW67" s="78"/>
      <c r="EX67" s="78"/>
      <c r="EY67" s="78"/>
      <c r="EZ67" s="81"/>
      <c r="FA67" s="81"/>
      <c r="FB67" s="81"/>
      <c r="FC67" s="81"/>
      <c r="FD67" s="81"/>
      <c r="FE67" s="81"/>
      <c r="FF67" s="81"/>
      <c r="FG67" s="81"/>
      <c r="FH67" s="81"/>
      <c r="FI67" s="83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2"/>
      <c r="FV67" s="82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</row>
    <row r="68" spans="2:199" s="28" customFormat="1" ht="18" customHeight="1" thickBot="1" x14ac:dyDescent="0.2">
      <c r="B68" s="239">
        <v>21</v>
      </c>
      <c r="C68" s="240"/>
      <c r="D68" s="240"/>
      <c r="E68" s="261">
        <v>4</v>
      </c>
      <c r="F68" s="261"/>
      <c r="G68" s="261"/>
      <c r="H68" s="240" t="s">
        <v>70</v>
      </c>
      <c r="I68" s="240"/>
      <c r="J68" s="240"/>
      <c r="K68" s="306">
        <f>K66</f>
        <v>0.60416666666666674</v>
      </c>
      <c r="L68" s="307"/>
      <c r="M68" s="307"/>
      <c r="N68" s="307"/>
      <c r="O68" s="307"/>
      <c r="P68" s="308"/>
      <c r="Q68" s="241" t="str">
        <f>D54</f>
        <v>FC Niederweningen</v>
      </c>
      <c r="R68" s="241"/>
      <c r="S68" s="241"/>
      <c r="T68" s="241"/>
      <c r="U68" s="241"/>
      <c r="V68" s="241"/>
      <c r="W68" s="241"/>
      <c r="X68" s="241"/>
      <c r="Y68" s="241"/>
      <c r="Z68" s="241"/>
      <c r="AA68" s="241"/>
      <c r="AB68" s="241"/>
      <c r="AC68" s="241"/>
      <c r="AD68" s="241"/>
      <c r="AE68" s="241"/>
      <c r="AF68" s="241"/>
      <c r="AG68" s="241"/>
      <c r="AH68" s="241"/>
      <c r="AI68" s="241"/>
      <c r="AJ68" s="241"/>
      <c r="AK68" s="255" t="s">
        <v>19</v>
      </c>
      <c r="AL68" s="255"/>
      <c r="AM68" s="242" t="str">
        <f>D56</f>
        <v>FC Räterschen</v>
      </c>
      <c r="AN68" s="242"/>
      <c r="AO68" s="242"/>
      <c r="AP68" s="242"/>
      <c r="AQ68" s="242"/>
      <c r="AR68" s="242"/>
      <c r="AS68" s="242"/>
      <c r="AT68" s="242"/>
      <c r="AU68" s="242"/>
      <c r="AV68" s="242"/>
      <c r="AW68" s="242"/>
      <c r="AX68" s="242"/>
      <c r="AY68" s="242"/>
      <c r="AZ68" s="242"/>
      <c r="BA68" s="242"/>
      <c r="BB68" s="242"/>
      <c r="BC68" s="242"/>
      <c r="BD68" s="242"/>
      <c r="BE68" s="242"/>
      <c r="BF68" s="242"/>
      <c r="BG68" s="305">
        <v>0</v>
      </c>
      <c r="BH68" s="218"/>
      <c r="BI68" s="218"/>
      <c r="BJ68" s="30" t="s">
        <v>18</v>
      </c>
      <c r="BK68" s="218">
        <v>1</v>
      </c>
      <c r="BL68" s="218"/>
      <c r="BM68" s="219"/>
      <c r="BO68" s="14">
        <f t="shared" si="8"/>
        <v>0</v>
      </c>
      <c r="BP68" s="14" t="s">
        <v>18</v>
      </c>
      <c r="BQ68" s="14">
        <f t="shared" si="9"/>
        <v>3</v>
      </c>
      <c r="BR68" s="14"/>
      <c r="BS68" s="14">
        <f t="shared" si="6"/>
        <v>1</v>
      </c>
      <c r="BW68" s="239">
        <v>30</v>
      </c>
      <c r="BX68" s="240"/>
      <c r="BY68" s="240"/>
      <c r="BZ68" s="261">
        <v>4</v>
      </c>
      <c r="CA68" s="261"/>
      <c r="CB68" s="261"/>
      <c r="CC68" s="240" t="s">
        <v>71</v>
      </c>
      <c r="CD68" s="240"/>
      <c r="CE68" s="240"/>
      <c r="CF68" s="306">
        <f>CF66</f>
        <v>0.66666666666666685</v>
      </c>
      <c r="CG68" s="307"/>
      <c r="CH68" s="307"/>
      <c r="CI68" s="307"/>
      <c r="CJ68" s="307"/>
      <c r="CK68" s="308"/>
      <c r="CL68" s="241" t="str">
        <f>BY55</f>
        <v>SV Würenlos</v>
      </c>
      <c r="CM68" s="241"/>
      <c r="CN68" s="241"/>
      <c r="CO68" s="241"/>
      <c r="CP68" s="241"/>
      <c r="CQ68" s="241"/>
      <c r="CR68" s="241"/>
      <c r="CS68" s="241"/>
      <c r="CT68" s="241"/>
      <c r="CU68" s="241"/>
      <c r="CV68" s="241"/>
      <c r="CW68" s="241"/>
      <c r="CX68" s="241"/>
      <c r="CY68" s="241"/>
      <c r="CZ68" s="241"/>
      <c r="DA68" s="241"/>
      <c r="DB68" s="241"/>
      <c r="DC68" s="241"/>
      <c r="DD68" s="241"/>
      <c r="DE68" s="241"/>
      <c r="DF68" s="255" t="s">
        <v>19</v>
      </c>
      <c r="DG68" s="255"/>
      <c r="DH68" s="242" t="str">
        <f>BY56</f>
        <v>SC Zollikon</v>
      </c>
      <c r="DI68" s="242"/>
      <c r="DJ68" s="242"/>
      <c r="DK68" s="242"/>
      <c r="DL68" s="242"/>
      <c r="DM68" s="242"/>
      <c r="DN68" s="242"/>
      <c r="DO68" s="242"/>
      <c r="DP68" s="242"/>
      <c r="DQ68" s="242"/>
      <c r="DR68" s="242"/>
      <c r="DS68" s="242"/>
      <c r="DT68" s="242"/>
      <c r="DU68" s="242"/>
      <c r="DV68" s="242"/>
      <c r="DW68" s="242"/>
      <c r="DX68" s="242"/>
      <c r="DY68" s="242"/>
      <c r="DZ68" s="242"/>
      <c r="EA68" s="242"/>
      <c r="EB68" s="305">
        <v>0</v>
      </c>
      <c r="EC68" s="218"/>
      <c r="ED68" s="218"/>
      <c r="EE68" s="30" t="s">
        <v>18</v>
      </c>
      <c r="EF68" s="218">
        <v>1</v>
      </c>
      <c r="EG68" s="218"/>
      <c r="EH68" s="219"/>
      <c r="EI68" s="102"/>
      <c r="EJ68" s="14">
        <f t="shared" si="10"/>
        <v>0</v>
      </c>
      <c r="EK68" s="14" t="s">
        <v>18</v>
      </c>
      <c r="EL68" s="14">
        <f t="shared" si="11"/>
        <v>3</v>
      </c>
      <c r="EM68" s="14"/>
      <c r="EN68" s="14">
        <f t="shared" si="7"/>
        <v>1</v>
      </c>
      <c r="EO68" s="102"/>
      <c r="EP68" s="102"/>
      <c r="EQ68" s="102"/>
      <c r="ER68" s="81"/>
      <c r="ES68" s="78"/>
      <c r="ET68" s="78"/>
      <c r="EU68" s="78"/>
      <c r="EV68" s="78"/>
      <c r="EW68" s="78"/>
      <c r="EX68" s="78"/>
      <c r="EY68" s="78"/>
      <c r="EZ68" s="81"/>
      <c r="FA68" s="81"/>
      <c r="FB68" s="81"/>
      <c r="FC68" s="81"/>
      <c r="FD68" s="81"/>
      <c r="FE68" s="81"/>
      <c r="FF68" s="81"/>
      <c r="FG68" s="81"/>
      <c r="FH68" s="81"/>
      <c r="FI68" s="83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2"/>
      <c r="FV68" s="82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</row>
    <row r="69" spans="2:199" s="28" customFormat="1" ht="15.95" customHeight="1" thickBot="1" x14ac:dyDescent="0.2">
      <c r="EI69" s="103"/>
      <c r="EO69" s="103"/>
      <c r="EP69" s="103"/>
      <c r="EQ69" s="103"/>
      <c r="ER69" s="81"/>
      <c r="ES69" s="78"/>
      <c r="ET69" s="78"/>
      <c r="EU69" s="78"/>
      <c r="EV69" s="78"/>
      <c r="EW69" s="78"/>
      <c r="EX69" s="78"/>
      <c r="EY69" s="78"/>
      <c r="EZ69" s="81"/>
      <c r="FA69" s="81"/>
      <c r="FB69" s="81"/>
      <c r="FC69" s="81"/>
      <c r="FD69" s="81"/>
      <c r="FE69" s="81"/>
      <c r="FF69" s="81"/>
      <c r="FG69" s="81"/>
      <c r="FH69" s="81"/>
      <c r="FI69" s="83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2"/>
      <c r="FV69" s="82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</row>
    <row r="70" spans="2:199" s="28" customFormat="1" ht="15.95" customHeight="1" thickBot="1" x14ac:dyDescent="0.2">
      <c r="B70" s="271" t="str">
        <f>B53</f>
        <v>Gruppe E - (Plätze 1 - 4)</v>
      </c>
      <c r="C70" s="272"/>
      <c r="D70" s="272"/>
      <c r="E70" s="272"/>
      <c r="F70" s="272"/>
      <c r="G70" s="272"/>
      <c r="H70" s="272"/>
      <c r="I70" s="272"/>
      <c r="J70" s="272"/>
      <c r="K70" s="272"/>
      <c r="L70" s="272"/>
      <c r="M70" s="272"/>
      <c r="N70" s="272"/>
      <c r="O70" s="272"/>
      <c r="P70" s="272"/>
      <c r="Q70" s="272"/>
      <c r="R70" s="272"/>
      <c r="S70" s="272"/>
      <c r="T70" s="272"/>
      <c r="U70" s="272"/>
      <c r="V70" s="272"/>
      <c r="W70" s="272"/>
      <c r="X70" s="272"/>
      <c r="Y70" s="272"/>
      <c r="Z70" s="272"/>
      <c r="AA70" s="272"/>
      <c r="AB70" s="272"/>
      <c r="AC70" s="273"/>
      <c r="AD70" s="197" t="s">
        <v>47</v>
      </c>
      <c r="AE70" s="198"/>
      <c r="AF70" s="199"/>
      <c r="AG70" s="197" t="s">
        <v>22</v>
      </c>
      <c r="AH70" s="198"/>
      <c r="AI70" s="199"/>
      <c r="AJ70" s="236" t="s">
        <v>23</v>
      </c>
      <c r="AK70" s="237"/>
      <c r="AL70" s="237"/>
      <c r="AM70" s="237"/>
      <c r="AN70" s="237"/>
      <c r="AO70" s="237"/>
      <c r="AP70" s="238"/>
      <c r="AQ70" s="120" t="s">
        <v>24</v>
      </c>
      <c r="AR70" s="121"/>
      <c r="AS70" s="121"/>
      <c r="AT70" s="122"/>
      <c r="EI70" s="103"/>
      <c r="EO70" s="103"/>
      <c r="EP70" s="103"/>
      <c r="EQ70" s="103"/>
      <c r="ER70" s="81"/>
      <c r="ES70" s="78"/>
      <c r="ET70" s="78"/>
      <c r="EU70" s="78"/>
      <c r="EV70" s="78"/>
      <c r="EW70" s="78"/>
      <c r="EX70" s="78"/>
      <c r="EY70" s="78"/>
      <c r="EZ70" s="81"/>
      <c r="FA70" s="81"/>
      <c r="FB70" s="81"/>
      <c r="FC70" s="81"/>
      <c r="FD70" s="81"/>
      <c r="FE70" s="81"/>
      <c r="FF70" s="81"/>
      <c r="FG70" s="81"/>
      <c r="FH70" s="81"/>
      <c r="FI70" s="83"/>
      <c r="FJ70" s="81"/>
      <c r="FK70" s="81"/>
      <c r="FL70" s="81"/>
      <c r="FM70" s="81"/>
      <c r="FN70" s="81"/>
      <c r="FO70" s="81"/>
      <c r="FP70" s="81"/>
      <c r="FQ70" s="81"/>
      <c r="FR70" s="81"/>
      <c r="FS70" s="81"/>
      <c r="FT70" s="81"/>
      <c r="FU70" s="82"/>
      <c r="FV70" s="82"/>
      <c r="FW70" s="81"/>
      <c r="FX70" s="81"/>
      <c r="FY70" s="81"/>
      <c r="FZ70" s="81"/>
      <c r="GA70" s="81"/>
      <c r="GB70" s="81"/>
      <c r="GC70" s="81"/>
      <c r="GD70" s="81"/>
      <c r="GE70" s="81"/>
      <c r="GF70" s="81"/>
      <c r="GG70" s="81"/>
      <c r="GH70" s="81"/>
      <c r="GI70" s="81"/>
      <c r="GJ70" s="81"/>
      <c r="GK70" s="81"/>
      <c r="GL70" s="81"/>
      <c r="GM70" s="81"/>
      <c r="GN70" s="81"/>
      <c r="GO70" s="81"/>
      <c r="GP70" s="81"/>
      <c r="GQ70" s="81"/>
    </row>
    <row r="71" spans="2:199" s="28" customFormat="1" ht="15.95" customHeight="1" x14ac:dyDescent="0.15">
      <c r="B71" s="214" t="s">
        <v>6</v>
      </c>
      <c r="C71" s="152"/>
      <c r="D71" s="152"/>
      <c r="E71" s="233" t="str">
        <f ca="1">IF(ISBLANK($BK$61),"",H181)</f>
        <v>FC Bülach</v>
      </c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  <c r="R71" s="234"/>
      <c r="S71" s="234"/>
      <c r="T71" s="234"/>
      <c r="U71" s="234"/>
      <c r="V71" s="234"/>
      <c r="W71" s="234"/>
      <c r="X71" s="234"/>
      <c r="Y71" s="234"/>
      <c r="Z71" s="234"/>
      <c r="AA71" s="234"/>
      <c r="AB71" s="234"/>
      <c r="AC71" s="235"/>
      <c r="AD71" s="188">
        <f ca="1">IF(ISBLANK($BK$61),"",AB181)</f>
        <v>3</v>
      </c>
      <c r="AE71" s="189"/>
      <c r="AF71" s="190"/>
      <c r="AG71" s="188">
        <f ca="1">IF(ISBLANK($BK$61),"",AE181)</f>
        <v>9</v>
      </c>
      <c r="AH71" s="189"/>
      <c r="AI71" s="190"/>
      <c r="AJ71" s="214">
        <f ca="1">IF(ISBLANK($BK$61),"",AK181)</f>
        <v>7</v>
      </c>
      <c r="AK71" s="152"/>
      <c r="AL71" s="152"/>
      <c r="AM71" s="38" t="s">
        <v>18</v>
      </c>
      <c r="AN71" s="152">
        <f ca="1">IF(ISBLANK($BK$61),"",AN181)</f>
        <v>0</v>
      </c>
      <c r="AO71" s="152"/>
      <c r="AP71" s="153"/>
      <c r="AQ71" s="111">
        <f ca="1">IF(ISBLANK($BK$61),"",AH181)</f>
        <v>7</v>
      </c>
      <c r="AR71" s="112"/>
      <c r="AS71" s="112"/>
      <c r="AT71" s="113"/>
      <c r="EI71" s="103"/>
      <c r="EO71" s="103"/>
      <c r="EP71" s="103"/>
      <c r="EQ71" s="103"/>
      <c r="ER71" s="81"/>
      <c r="ES71" s="78"/>
      <c r="ET71" s="78"/>
      <c r="EU71" s="78"/>
      <c r="EV71" s="78"/>
      <c r="EW71" s="78"/>
      <c r="EX71" s="78"/>
      <c r="EY71" s="78"/>
      <c r="EZ71" s="81"/>
      <c r="FA71" s="81"/>
      <c r="FB71" s="81"/>
      <c r="FC71" s="81"/>
      <c r="FD71" s="81"/>
      <c r="FE71" s="81"/>
      <c r="FF71" s="81"/>
      <c r="FG71" s="81"/>
      <c r="FH71" s="81"/>
      <c r="FI71" s="83"/>
      <c r="FJ71" s="81"/>
      <c r="FK71" s="81"/>
      <c r="FL71" s="81"/>
      <c r="FM71" s="81"/>
      <c r="FN71" s="81"/>
      <c r="FO71" s="81"/>
      <c r="FP71" s="81"/>
      <c r="FQ71" s="81"/>
      <c r="FR71" s="81"/>
      <c r="FS71" s="81"/>
      <c r="FT71" s="81"/>
      <c r="FU71" s="82"/>
      <c r="FV71" s="82"/>
      <c r="FW71" s="81"/>
      <c r="FX71" s="81"/>
      <c r="FY71" s="81"/>
      <c r="FZ71" s="81"/>
      <c r="GA71" s="81"/>
      <c r="GB71" s="81"/>
      <c r="GC71" s="81"/>
      <c r="GD71" s="81"/>
      <c r="GE71" s="81"/>
      <c r="GF71" s="81"/>
      <c r="GG71" s="81"/>
      <c r="GH71" s="81"/>
      <c r="GI71" s="81"/>
      <c r="GJ71" s="81"/>
      <c r="GK71" s="81"/>
      <c r="GL71" s="81"/>
      <c r="GM71" s="81"/>
      <c r="GN71" s="81"/>
      <c r="GO71" s="81"/>
      <c r="GP71" s="81"/>
      <c r="GQ71" s="81"/>
    </row>
    <row r="72" spans="2:199" s="28" customFormat="1" ht="15.95" customHeight="1" thickBot="1" x14ac:dyDescent="0.2">
      <c r="B72" s="222" t="s">
        <v>7</v>
      </c>
      <c r="C72" s="154"/>
      <c r="D72" s="154"/>
      <c r="E72" s="202" t="str">
        <f t="shared" ref="E72:E74" ca="1" si="12">IF(ISBLANK($BK$61),"",H182)</f>
        <v>FC Räterschen</v>
      </c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  <c r="X72" s="203"/>
      <c r="Y72" s="203"/>
      <c r="Z72" s="203"/>
      <c r="AA72" s="203"/>
      <c r="AB72" s="203"/>
      <c r="AC72" s="204"/>
      <c r="AD72" s="194">
        <f t="shared" ref="AD72:AD74" ca="1" si="13">IF(ISBLANK($BK$61),"",AB182)</f>
        <v>3</v>
      </c>
      <c r="AE72" s="195"/>
      <c r="AF72" s="196"/>
      <c r="AG72" s="194">
        <f t="shared" ref="AG72:AG74" ca="1" si="14">IF(ISBLANK($BK$61),"",AE182)</f>
        <v>4</v>
      </c>
      <c r="AH72" s="195"/>
      <c r="AI72" s="196"/>
      <c r="AJ72" s="222">
        <f t="shared" ref="AJ72:AJ74" ca="1" si="15">IF(ISBLANK($BK$61),"",AK182)</f>
        <v>1</v>
      </c>
      <c r="AK72" s="154"/>
      <c r="AL72" s="154"/>
      <c r="AM72" s="39" t="s">
        <v>18</v>
      </c>
      <c r="AN72" s="154">
        <f t="shared" ref="AN72:AN74" ca="1" si="16">IF(ISBLANK($BK$61),"",AN182)</f>
        <v>4</v>
      </c>
      <c r="AO72" s="154"/>
      <c r="AP72" s="155"/>
      <c r="AQ72" s="114">
        <f t="shared" ref="AQ72:AQ74" ca="1" si="17">IF(ISBLANK($BK$61),"",AH182)</f>
        <v>-3</v>
      </c>
      <c r="AR72" s="115"/>
      <c r="AS72" s="115"/>
      <c r="AT72" s="116"/>
      <c r="EI72" s="103"/>
      <c r="EO72" s="103"/>
      <c r="EP72" s="103"/>
      <c r="EQ72" s="103"/>
      <c r="ER72" s="81"/>
      <c r="ES72" s="78"/>
      <c r="ET72" s="78"/>
      <c r="EU72" s="78"/>
      <c r="EV72" s="78"/>
      <c r="EW72" s="78"/>
      <c r="EX72" s="78"/>
      <c r="EY72" s="78"/>
      <c r="EZ72" s="81"/>
      <c r="FA72" s="81"/>
      <c r="FB72" s="81"/>
      <c r="FC72" s="81"/>
      <c r="FD72" s="81"/>
      <c r="FE72" s="81"/>
      <c r="FF72" s="81"/>
      <c r="FG72" s="81"/>
      <c r="FH72" s="81"/>
      <c r="FI72" s="83"/>
      <c r="FJ72" s="81"/>
      <c r="FK72" s="81"/>
      <c r="FL72" s="81"/>
      <c r="FM72" s="81"/>
      <c r="FN72" s="81"/>
      <c r="FO72" s="81"/>
      <c r="FP72" s="81"/>
      <c r="FQ72" s="81"/>
      <c r="FR72" s="81"/>
      <c r="FS72" s="81"/>
      <c r="FT72" s="81"/>
      <c r="FU72" s="82"/>
      <c r="FV72" s="82"/>
      <c r="FW72" s="81"/>
      <c r="FX72" s="81"/>
      <c r="FY72" s="81"/>
      <c r="FZ72" s="81"/>
      <c r="GA72" s="81"/>
      <c r="GB72" s="81"/>
      <c r="GC72" s="81"/>
      <c r="GD72" s="81"/>
      <c r="GE72" s="81"/>
      <c r="GF72" s="81"/>
      <c r="GG72" s="81"/>
      <c r="GH72" s="81"/>
      <c r="GI72" s="81"/>
      <c r="GJ72" s="81"/>
      <c r="GK72" s="81"/>
      <c r="GL72" s="81"/>
      <c r="GM72" s="81"/>
      <c r="GN72" s="81"/>
      <c r="GO72" s="81"/>
      <c r="GP72" s="81"/>
      <c r="GQ72" s="81"/>
    </row>
    <row r="73" spans="2:199" s="28" customFormat="1" ht="15.95" customHeight="1" x14ac:dyDescent="0.2">
      <c r="B73" s="222" t="s">
        <v>8</v>
      </c>
      <c r="C73" s="154"/>
      <c r="D73" s="154"/>
      <c r="E73" s="202" t="str">
        <f t="shared" ca="1" si="12"/>
        <v>FC Embrach</v>
      </c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203"/>
      <c r="U73" s="203"/>
      <c r="V73" s="203"/>
      <c r="W73" s="203"/>
      <c r="X73" s="203"/>
      <c r="Y73" s="203"/>
      <c r="Z73" s="203"/>
      <c r="AA73" s="203"/>
      <c r="AB73" s="203"/>
      <c r="AC73" s="204"/>
      <c r="AD73" s="194">
        <f t="shared" ca="1" si="13"/>
        <v>3</v>
      </c>
      <c r="AE73" s="195"/>
      <c r="AF73" s="196"/>
      <c r="AG73" s="194">
        <f t="shared" ca="1" si="14"/>
        <v>2</v>
      </c>
      <c r="AH73" s="195"/>
      <c r="AI73" s="196"/>
      <c r="AJ73" s="222">
        <f t="shared" ca="1" si="15"/>
        <v>0</v>
      </c>
      <c r="AK73" s="154"/>
      <c r="AL73" s="154"/>
      <c r="AM73" s="39" t="s">
        <v>18</v>
      </c>
      <c r="AN73" s="154">
        <f t="shared" ca="1" si="16"/>
        <v>1</v>
      </c>
      <c r="AO73" s="154"/>
      <c r="AP73" s="155"/>
      <c r="AQ73" s="114">
        <f t="shared" ca="1" si="17"/>
        <v>-1</v>
      </c>
      <c r="AR73" s="115"/>
      <c r="AS73" s="115"/>
      <c r="AT73" s="116"/>
      <c r="AZ73" s="130" t="s">
        <v>48</v>
      </c>
      <c r="BA73" s="131"/>
      <c r="BB73" s="131"/>
      <c r="BC73" s="131"/>
      <c r="BD73" s="131"/>
      <c r="BE73" s="131"/>
      <c r="BF73" s="131"/>
      <c r="BG73" s="131"/>
      <c r="BH73" s="131"/>
      <c r="BI73" s="131"/>
      <c r="BJ73" s="131"/>
      <c r="BK73" s="131"/>
      <c r="BL73" s="131"/>
      <c r="BM73" s="131"/>
      <c r="BN73" s="131"/>
      <c r="BO73" s="131"/>
      <c r="BP73" s="131"/>
      <c r="BQ73" s="131"/>
      <c r="BR73" s="131"/>
      <c r="BS73" s="131"/>
      <c r="BT73" s="131"/>
      <c r="BU73" s="131"/>
      <c r="BV73" s="131"/>
      <c r="BW73" s="131"/>
      <c r="BX73" s="131"/>
      <c r="BY73" s="131"/>
      <c r="BZ73" s="131"/>
      <c r="CA73" s="131"/>
      <c r="CB73" s="131"/>
      <c r="CC73" s="131"/>
      <c r="CD73" s="131"/>
      <c r="CE73" s="131"/>
      <c r="CF73" s="131"/>
      <c r="CG73" s="131"/>
      <c r="CH73" s="131"/>
      <c r="CI73" s="131"/>
      <c r="CJ73" s="131"/>
      <c r="CK73" s="131"/>
      <c r="CL73" s="131"/>
      <c r="CM73" s="131"/>
      <c r="CN73" s="131"/>
      <c r="CO73" s="131"/>
      <c r="CP73" s="131"/>
      <c r="CQ73" s="131"/>
      <c r="CR73" s="131"/>
      <c r="CS73" s="131"/>
      <c r="CT73" s="131"/>
      <c r="CU73" s="131"/>
      <c r="CV73" s="131"/>
      <c r="CW73" s="131"/>
      <c r="CX73" s="131"/>
      <c r="CY73" s="131"/>
      <c r="CZ73" s="131"/>
      <c r="DA73" s="131"/>
      <c r="DB73" s="131"/>
      <c r="DC73" s="131"/>
      <c r="DD73" s="131"/>
      <c r="DE73" s="131"/>
      <c r="DF73" s="131"/>
      <c r="DG73" s="131"/>
      <c r="DH73" s="131"/>
      <c r="DI73" s="131"/>
      <c r="DJ73" s="131"/>
      <c r="DK73" s="131"/>
      <c r="DL73" s="131"/>
      <c r="DM73" s="131"/>
      <c r="DN73" s="131"/>
      <c r="DO73" s="131"/>
      <c r="DP73" s="131"/>
      <c r="DQ73" s="131"/>
      <c r="DR73" s="131"/>
      <c r="DS73" s="131"/>
      <c r="DT73" s="131"/>
      <c r="DU73" s="131"/>
      <c r="DV73" s="131"/>
      <c r="DW73" s="131"/>
      <c r="DX73" s="131"/>
      <c r="DY73" s="131"/>
      <c r="DZ73" s="131"/>
      <c r="EA73" s="131"/>
      <c r="EB73" s="131"/>
      <c r="EC73" s="131"/>
      <c r="ED73" s="131"/>
      <c r="EE73" s="131"/>
      <c r="EF73" s="131"/>
      <c r="EG73" s="131"/>
      <c r="EH73" s="132"/>
      <c r="EI73" s="21"/>
      <c r="EO73" s="103"/>
      <c r="EP73" s="103"/>
      <c r="EQ73" s="103"/>
      <c r="ER73" s="81"/>
      <c r="ES73" s="78"/>
      <c r="ET73" s="78"/>
      <c r="EU73" s="78"/>
      <c r="EV73" s="78"/>
      <c r="EW73" s="78"/>
      <c r="EX73" s="78"/>
      <c r="EY73" s="78"/>
      <c r="EZ73" s="81"/>
      <c r="FA73" s="81"/>
      <c r="FB73" s="81"/>
      <c r="FC73" s="81"/>
      <c r="FD73" s="81"/>
      <c r="FE73" s="81"/>
      <c r="FF73" s="81"/>
      <c r="FG73" s="81"/>
      <c r="FH73" s="81"/>
      <c r="FI73" s="83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2"/>
      <c r="FV73" s="82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</row>
    <row r="74" spans="2:199" s="28" customFormat="1" ht="15.95" customHeight="1" thickBot="1" x14ac:dyDescent="0.25">
      <c r="B74" s="276" t="s">
        <v>9</v>
      </c>
      <c r="C74" s="156"/>
      <c r="D74" s="156"/>
      <c r="E74" s="185" t="str">
        <f t="shared" ca="1" si="12"/>
        <v>FC Niederweningen</v>
      </c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7"/>
      <c r="AD74" s="191">
        <f t="shared" ca="1" si="13"/>
        <v>3</v>
      </c>
      <c r="AE74" s="192"/>
      <c r="AF74" s="193"/>
      <c r="AG74" s="191">
        <f t="shared" ca="1" si="14"/>
        <v>1</v>
      </c>
      <c r="AH74" s="192"/>
      <c r="AI74" s="193"/>
      <c r="AJ74" s="276">
        <f t="shared" ca="1" si="15"/>
        <v>0</v>
      </c>
      <c r="AK74" s="156"/>
      <c r="AL74" s="156"/>
      <c r="AM74" s="40" t="s">
        <v>18</v>
      </c>
      <c r="AN74" s="156">
        <f t="shared" ca="1" si="16"/>
        <v>3</v>
      </c>
      <c r="AO74" s="156"/>
      <c r="AP74" s="157"/>
      <c r="AQ74" s="117">
        <f t="shared" ca="1" si="17"/>
        <v>-3</v>
      </c>
      <c r="AR74" s="118"/>
      <c r="AS74" s="118"/>
      <c r="AT74" s="119"/>
      <c r="AZ74" s="133"/>
      <c r="BA74" s="134"/>
      <c r="BB74" s="134"/>
      <c r="BC74" s="134"/>
      <c r="BD74" s="134"/>
      <c r="BE74" s="134"/>
      <c r="BF74" s="134"/>
      <c r="BG74" s="134"/>
      <c r="BH74" s="134"/>
      <c r="BI74" s="134"/>
      <c r="BJ74" s="134"/>
      <c r="BK74" s="134"/>
      <c r="BL74" s="134"/>
      <c r="BM74" s="134"/>
      <c r="BN74" s="134"/>
      <c r="BO74" s="134"/>
      <c r="BP74" s="134"/>
      <c r="BQ74" s="134"/>
      <c r="BR74" s="134"/>
      <c r="BS74" s="134"/>
      <c r="BT74" s="134"/>
      <c r="BU74" s="134"/>
      <c r="BV74" s="134"/>
      <c r="BW74" s="134"/>
      <c r="BX74" s="134"/>
      <c r="BY74" s="134"/>
      <c r="BZ74" s="134"/>
      <c r="CA74" s="134"/>
      <c r="CB74" s="134"/>
      <c r="CC74" s="134"/>
      <c r="CD74" s="134"/>
      <c r="CE74" s="134"/>
      <c r="CF74" s="134"/>
      <c r="CG74" s="134"/>
      <c r="CH74" s="134"/>
      <c r="CI74" s="134"/>
      <c r="CJ74" s="134"/>
      <c r="CK74" s="134"/>
      <c r="CL74" s="134"/>
      <c r="CM74" s="134"/>
      <c r="CN74" s="134"/>
      <c r="CO74" s="134"/>
      <c r="CP74" s="134"/>
      <c r="CQ74" s="134"/>
      <c r="CR74" s="134"/>
      <c r="CS74" s="134"/>
      <c r="CT74" s="134"/>
      <c r="CU74" s="134"/>
      <c r="CV74" s="134"/>
      <c r="CW74" s="134"/>
      <c r="CX74" s="134"/>
      <c r="CY74" s="134"/>
      <c r="CZ74" s="134"/>
      <c r="DA74" s="134"/>
      <c r="DB74" s="134"/>
      <c r="DC74" s="134"/>
      <c r="DD74" s="134"/>
      <c r="DE74" s="134"/>
      <c r="DF74" s="134"/>
      <c r="DG74" s="134"/>
      <c r="DH74" s="134"/>
      <c r="DI74" s="134"/>
      <c r="DJ74" s="134"/>
      <c r="DK74" s="134"/>
      <c r="DL74" s="134"/>
      <c r="DM74" s="134"/>
      <c r="DN74" s="134"/>
      <c r="DO74" s="134"/>
      <c r="DP74" s="134"/>
      <c r="DQ74" s="134"/>
      <c r="DR74" s="134"/>
      <c r="DS74" s="134"/>
      <c r="DT74" s="134"/>
      <c r="DU74" s="134"/>
      <c r="DV74" s="134"/>
      <c r="DW74" s="134"/>
      <c r="DX74" s="134"/>
      <c r="DY74" s="134"/>
      <c r="DZ74" s="134"/>
      <c r="EA74" s="134"/>
      <c r="EB74" s="134"/>
      <c r="EC74" s="134"/>
      <c r="ED74" s="134"/>
      <c r="EE74" s="134"/>
      <c r="EF74" s="134"/>
      <c r="EG74" s="134"/>
      <c r="EH74" s="135"/>
      <c r="EI74" s="21"/>
      <c r="EO74" s="103"/>
      <c r="EP74" s="103"/>
      <c r="EQ74" s="103"/>
      <c r="ER74" s="81"/>
      <c r="ES74" s="78"/>
      <c r="ET74" s="78"/>
      <c r="EU74" s="78"/>
      <c r="EV74" s="78"/>
      <c r="EW74" s="78"/>
      <c r="EX74" s="78"/>
      <c r="EY74" s="78"/>
      <c r="EZ74" s="81"/>
      <c r="FA74" s="81"/>
      <c r="FB74" s="81"/>
      <c r="FC74" s="81"/>
      <c r="FD74" s="81"/>
      <c r="FE74" s="81"/>
      <c r="FF74" s="81"/>
      <c r="FG74" s="81"/>
      <c r="FH74" s="81"/>
      <c r="FI74" s="83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2"/>
      <c r="FV74" s="82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</row>
    <row r="75" spans="2:199" s="28" customFormat="1" ht="15.95" customHeight="1" thickBot="1" x14ac:dyDescent="0.25">
      <c r="AZ75" s="170" t="s">
        <v>6</v>
      </c>
      <c r="BA75" s="171"/>
      <c r="BB75" s="171"/>
      <c r="BC75" s="171"/>
      <c r="BD75" s="136" t="str">
        <f ca="1">IF(ISBLANK($EF$68),"",H181)</f>
        <v>FC Bülach</v>
      </c>
      <c r="BE75" s="136"/>
      <c r="BF75" s="136"/>
      <c r="BG75" s="136"/>
      <c r="BH75" s="136"/>
      <c r="BI75" s="136"/>
      <c r="BJ75" s="136"/>
      <c r="BK75" s="136"/>
      <c r="BL75" s="136"/>
      <c r="BM75" s="136"/>
      <c r="BN75" s="136"/>
      <c r="BO75" s="136"/>
      <c r="BP75" s="136"/>
      <c r="BQ75" s="136"/>
      <c r="BR75" s="136"/>
      <c r="BS75" s="136"/>
      <c r="BT75" s="136"/>
      <c r="BU75" s="136"/>
      <c r="BV75" s="136"/>
      <c r="BW75" s="136"/>
      <c r="BX75" s="136"/>
      <c r="BY75" s="136"/>
      <c r="BZ75" s="136"/>
      <c r="CA75" s="136"/>
      <c r="CB75" s="136"/>
      <c r="CC75" s="136"/>
      <c r="CD75" s="136"/>
      <c r="CE75" s="136"/>
      <c r="CF75" s="136"/>
      <c r="CG75" s="136"/>
      <c r="CH75" s="136"/>
      <c r="CI75" s="136"/>
      <c r="CJ75" s="136"/>
      <c r="CK75" s="136"/>
      <c r="CL75" s="136"/>
      <c r="CM75" s="136"/>
      <c r="CN75" s="136"/>
      <c r="CO75" s="136"/>
      <c r="CP75" s="136"/>
      <c r="CQ75" s="136"/>
      <c r="CR75" s="136"/>
      <c r="CS75" s="137"/>
      <c r="CT75" s="220" t="s">
        <v>33</v>
      </c>
      <c r="CU75" s="221"/>
      <c r="CV75" s="221"/>
      <c r="CW75" s="221"/>
      <c r="CX75" s="150" t="str">
        <f ca="1">IF(ISBLANK($EF$68),"",H190)</f>
        <v>FC Neftenbach</v>
      </c>
      <c r="CY75" s="150"/>
      <c r="CZ75" s="150"/>
      <c r="DA75" s="150"/>
      <c r="DB75" s="150"/>
      <c r="DC75" s="150"/>
      <c r="DD75" s="150"/>
      <c r="DE75" s="150"/>
      <c r="DF75" s="150"/>
      <c r="DG75" s="150"/>
      <c r="DH75" s="150"/>
      <c r="DI75" s="150"/>
      <c r="DJ75" s="150"/>
      <c r="DK75" s="150"/>
      <c r="DL75" s="150"/>
      <c r="DM75" s="150"/>
      <c r="DN75" s="150"/>
      <c r="DO75" s="150"/>
      <c r="DP75" s="150"/>
      <c r="DQ75" s="150"/>
      <c r="DR75" s="150"/>
      <c r="DS75" s="150"/>
      <c r="DT75" s="150"/>
      <c r="DU75" s="150"/>
      <c r="DV75" s="150"/>
      <c r="DW75" s="150"/>
      <c r="DX75" s="150"/>
      <c r="DY75" s="150"/>
      <c r="DZ75" s="150"/>
      <c r="EA75" s="150"/>
      <c r="EB75" s="150"/>
      <c r="EC75" s="150"/>
      <c r="ED75" s="150"/>
      <c r="EE75" s="150"/>
      <c r="EF75" s="150"/>
      <c r="EG75" s="150"/>
      <c r="EH75" s="151"/>
      <c r="EI75" s="21"/>
      <c r="EO75" s="103"/>
      <c r="EP75" s="103"/>
      <c r="EQ75" s="103"/>
      <c r="ER75" s="81"/>
      <c r="ES75" s="78"/>
      <c r="ET75" s="78"/>
      <c r="EU75" s="78"/>
      <c r="EV75" s="78"/>
      <c r="EW75" s="78"/>
      <c r="EX75" s="78"/>
      <c r="EY75" s="78"/>
      <c r="EZ75" s="81"/>
      <c r="FA75" s="81"/>
      <c r="FB75" s="81"/>
      <c r="FC75" s="81"/>
      <c r="FD75" s="81"/>
      <c r="FE75" s="81"/>
      <c r="FF75" s="81"/>
      <c r="FG75" s="81"/>
      <c r="FH75" s="81"/>
      <c r="FI75" s="83"/>
      <c r="FJ75" s="81"/>
      <c r="FK75" s="81"/>
      <c r="FL75" s="81"/>
      <c r="FM75" s="81"/>
      <c r="FN75" s="81"/>
      <c r="FO75" s="81"/>
      <c r="FP75" s="81"/>
      <c r="FQ75" s="81"/>
      <c r="FR75" s="81"/>
      <c r="FS75" s="81"/>
      <c r="FT75" s="81"/>
      <c r="FU75" s="82"/>
      <c r="FV75" s="82"/>
      <c r="FW75" s="81"/>
      <c r="FX75" s="81"/>
      <c r="FY75" s="81"/>
      <c r="FZ75" s="81"/>
      <c r="GA75" s="81"/>
      <c r="GB75" s="81"/>
      <c r="GC75" s="81"/>
      <c r="GD75" s="81"/>
      <c r="GE75" s="81"/>
      <c r="GF75" s="81"/>
      <c r="GG75" s="81"/>
      <c r="GH75" s="81"/>
      <c r="GI75" s="81"/>
      <c r="GJ75" s="81"/>
      <c r="GK75" s="81"/>
      <c r="GL75" s="81"/>
      <c r="GM75" s="81"/>
      <c r="GN75" s="81"/>
      <c r="GO75" s="81"/>
      <c r="GP75" s="81"/>
      <c r="GQ75" s="81"/>
    </row>
    <row r="76" spans="2:199" s="28" customFormat="1" ht="15.95" customHeight="1" thickBot="1" x14ac:dyDescent="0.25">
      <c r="B76" s="271" t="str">
        <f>AJ53</f>
        <v>Gruppe F - (Plätze 5 - 8)</v>
      </c>
      <c r="C76" s="272"/>
      <c r="D76" s="272"/>
      <c r="E76" s="272"/>
      <c r="F76" s="272"/>
      <c r="G76" s="272"/>
      <c r="H76" s="272"/>
      <c r="I76" s="272"/>
      <c r="J76" s="272"/>
      <c r="K76" s="272"/>
      <c r="L76" s="272"/>
      <c r="M76" s="272"/>
      <c r="N76" s="272"/>
      <c r="O76" s="272"/>
      <c r="P76" s="272"/>
      <c r="Q76" s="272"/>
      <c r="R76" s="272"/>
      <c r="S76" s="272"/>
      <c r="T76" s="272"/>
      <c r="U76" s="272"/>
      <c r="V76" s="272"/>
      <c r="W76" s="272"/>
      <c r="X76" s="272"/>
      <c r="Y76" s="272"/>
      <c r="Z76" s="272"/>
      <c r="AA76" s="272"/>
      <c r="AB76" s="272"/>
      <c r="AC76" s="273"/>
      <c r="AD76" s="197" t="s">
        <v>47</v>
      </c>
      <c r="AE76" s="198"/>
      <c r="AF76" s="199"/>
      <c r="AG76" s="197" t="s">
        <v>22</v>
      </c>
      <c r="AH76" s="198"/>
      <c r="AI76" s="199"/>
      <c r="AJ76" s="236" t="s">
        <v>23</v>
      </c>
      <c r="AK76" s="237"/>
      <c r="AL76" s="237"/>
      <c r="AM76" s="237"/>
      <c r="AN76" s="237"/>
      <c r="AO76" s="237"/>
      <c r="AP76" s="238"/>
      <c r="AQ76" s="120" t="s">
        <v>24</v>
      </c>
      <c r="AR76" s="121"/>
      <c r="AS76" s="121"/>
      <c r="AT76" s="122"/>
      <c r="AZ76" s="172"/>
      <c r="BA76" s="173"/>
      <c r="BB76" s="173"/>
      <c r="BC76" s="173"/>
      <c r="BD76" s="138"/>
      <c r="BE76" s="138"/>
      <c r="BF76" s="138"/>
      <c r="BG76" s="138"/>
      <c r="BH76" s="138"/>
      <c r="BI76" s="138"/>
      <c r="BJ76" s="138"/>
      <c r="BK76" s="138"/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8"/>
      <c r="BZ76" s="138"/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8"/>
      <c r="CO76" s="138"/>
      <c r="CP76" s="138"/>
      <c r="CQ76" s="138"/>
      <c r="CR76" s="138"/>
      <c r="CS76" s="139"/>
      <c r="CT76" s="126"/>
      <c r="CU76" s="127"/>
      <c r="CV76" s="127"/>
      <c r="CW76" s="127"/>
      <c r="CX76" s="146"/>
      <c r="CY76" s="146"/>
      <c r="CZ76" s="146"/>
      <c r="DA76" s="146"/>
      <c r="DB76" s="146"/>
      <c r="DC76" s="146"/>
      <c r="DD76" s="146"/>
      <c r="DE76" s="146"/>
      <c r="DF76" s="146"/>
      <c r="DG76" s="146"/>
      <c r="DH76" s="146"/>
      <c r="DI76" s="146"/>
      <c r="DJ76" s="146"/>
      <c r="DK76" s="146"/>
      <c r="DL76" s="146"/>
      <c r="DM76" s="146"/>
      <c r="DN76" s="146"/>
      <c r="DO76" s="146"/>
      <c r="DP76" s="146"/>
      <c r="DQ76" s="146"/>
      <c r="DR76" s="146"/>
      <c r="DS76" s="146"/>
      <c r="DT76" s="146"/>
      <c r="DU76" s="146"/>
      <c r="DV76" s="146"/>
      <c r="DW76" s="146"/>
      <c r="DX76" s="146"/>
      <c r="DY76" s="146"/>
      <c r="DZ76" s="146"/>
      <c r="EA76" s="146"/>
      <c r="EB76" s="146"/>
      <c r="EC76" s="146"/>
      <c r="ED76" s="146"/>
      <c r="EE76" s="146"/>
      <c r="EF76" s="146"/>
      <c r="EG76" s="146"/>
      <c r="EH76" s="147"/>
      <c r="EI76" s="21"/>
      <c r="EO76" s="103"/>
      <c r="EP76" s="103"/>
      <c r="EQ76" s="103"/>
      <c r="ER76" s="81"/>
      <c r="ES76" s="78"/>
      <c r="ET76" s="78"/>
      <c r="EU76" s="78"/>
      <c r="EV76" s="78"/>
      <c r="EW76" s="78"/>
      <c r="EX76" s="78"/>
      <c r="EY76" s="78"/>
      <c r="EZ76" s="81"/>
      <c r="FA76" s="81"/>
      <c r="FB76" s="81"/>
      <c r="FC76" s="81"/>
      <c r="FD76" s="81"/>
      <c r="FE76" s="81"/>
      <c r="FF76" s="81"/>
      <c r="FG76" s="81"/>
      <c r="FH76" s="81"/>
      <c r="FI76" s="83"/>
      <c r="FJ76" s="81"/>
      <c r="FK76" s="81"/>
      <c r="FL76" s="81"/>
      <c r="FM76" s="81"/>
      <c r="FN76" s="81"/>
      <c r="FO76" s="81"/>
      <c r="FP76" s="81"/>
      <c r="FQ76" s="81"/>
      <c r="FR76" s="81"/>
      <c r="FS76" s="81"/>
      <c r="FT76" s="81"/>
      <c r="FU76" s="82"/>
      <c r="FV76" s="82"/>
      <c r="FW76" s="81"/>
      <c r="FX76" s="81"/>
      <c r="FY76" s="81"/>
      <c r="FZ76" s="81"/>
      <c r="GA76" s="81"/>
      <c r="GB76" s="81"/>
      <c r="GC76" s="81"/>
      <c r="GD76" s="81"/>
      <c r="GE76" s="81"/>
      <c r="GF76" s="81"/>
      <c r="GG76" s="81"/>
      <c r="GH76" s="81"/>
      <c r="GI76" s="81"/>
      <c r="GJ76" s="81"/>
      <c r="GK76" s="81"/>
      <c r="GL76" s="81"/>
      <c r="GM76" s="81"/>
      <c r="GN76" s="81"/>
      <c r="GO76" s="81"/>
      <c r="GP76" s="81"/>
      <c r="GQ76" s="81"/>
    </row>
    <row r="77" spans="2:199" s="28" customFormat="1" ht="15.95" customHeight="1" x14ac:dyDescent="0.2">
      <c r="B77" s="214" t="s">
        <v>6</v>
      </c>
      <c r="C77" s="152"/>
      <c r="D77" s="152"/>
      <c r="E77" s="233" t="str">
        <f ca="1">IF(ISBLANK($BK$60),"",H188)</f>
        <v>FC Rafzerfeld</v>
      </c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  <c r="R77" s="234"/>
      <c r="S77" s="234"/>
      <c r="T77" s="234"/>
      <c r="U77" s="234"/>
      <c r="V77" s="234"/>
      <c r="W77" s="234"/>
      <c r="X77" s="234"/>
      <c r="Y77" s="234"/>
      <c r="Z77" s="234"/>
      <c r="AA77" s="234"/>
      <c r="AB77" s="234"/>
      <c r="AC77" s="235"/>
      <c r="AD77" s="188">
        <f ca="1">IF(ISBLANK($BK$60),"",AB188)</f>
        <v>3</v>
      </c>
      <c r="AE77" s="189"/>
      <c r="AF77" s="190"/>
      <c r="AG77" s="188">
        <f ca="1">IF(ISBLANK($BK$60),"",AE188)</f>
        <v>7</v>
      </c>
      <c r="AH77" s="189"/>
      <c r="AI77" s="190"/>
      <c r="AJ77" s="214">
        <f ca="1">IF(ISBLANK($BK$60),"",AK188)</f>
        <v>6</v>
      </c>
      <c r="AK77" s="152"/>
      <c r="AL77" s="152"/>
      <c r="AM77" s="38" t="s">
        <v>18</v>
      </c>
      <c r="AN77" s="152">
        <f ca="1">IF(ISBLANK($BK$60),"",AN188)</f>
        <v>2</v>
      </c>
      <c r="AO77" s="152"/>
      <c r="AP77" s="153"/>
      <c r="AQ77" s="111">
        <f ca="1">IF(ISBLANK($BK$60),"",AH188)</f>
        <v>4</v>
      </c>
      <c r="AR77" s="112"/>
      <c r="AS77" s="112"/>
      <c r="AT77" s="113"/>
      <c r="AZ77" s="180" t="s">
        <v>7</v>
      </c>
      <c r="BA77" s="181"/>
      <c r="BB77" s="181"/>
      <c r="BC77" s="181"/>
      <c r="BD77" s="140" t="str">
        <f ca="1">IF(ISBLANK($EF$68),"",H182)</f>
        <v>FC Räterschen</v>
      </c>
      <c r="BE77" s="140"/>
      <c r="BF77" s="140"/>
      <c r="BG77" s="140"/>
      <c r="BH77" s="140"/>
      <c r="BI77" s="140"/>
      <c r="BJ77" s="140"/>
      <c r="BK77" s="140"/>
      <c r="BL77" s="140"/>
      <c r="BM77" s="140"/>
      <c r="BN77" s="140"/>
      <c r="BO77" s="140"/>
      <c r="BP77" s="140"/>
      <c r="BQ77" s="140"/>
      <c r="BR77" s="140"/>
      <c r="BS77" s="140"/>
      <c r="BT77" s="140"/>
      <c r="BU77" s="140"/>
      <c r="BV77" s="140"/>
      <c r="BW77" s="140"/>
      <c r="BX77" s="140"/>
      <c r="BY77" s="140"/>
      <c r="BZ77" s="140"/>
      <c r="CA77" s="140"/>
      <c r="CB77" s="140"/>
      <c r="CC77" s="140"/>
      <c r="CD77" s="140"/>
      <c r="CE77" s="140"/>
      <c r="CF77" s="140"/>
      <c r="CG77" s="140"/>
      <c r="CH77" s="140"/>
      <c r="CI77" s="140"/>
      <c r="CJ77" s="140"/>
      <c r="CK77" s="140"/>
      <c r="CL77" s="140"/>
      <c r="CM77" s="140"/>
      <c r="CN77" s="140"/>
      <c r="CO77" s="140"/>
      <c r="CP77" s="140"/>
      <c r="CQ77" s="140"/>
      <c r="CR77" s="140"/>
      <c r="CS77" s="141"/>
      <c r="CT77" s="126" t="s">
        <v>34</v>
      </c>
      <c r="CU77" s="127"/>
      <c r="CV77" s="127"/>
      <c r="CW77" s="127"/>
      <c r="CX77" s="146" t="str">
        <f ca="1">IF(ISBLANK($EF$68),"",H191)</f>
        <v>FC Kloten a</v>
      </c>
      <c r="CY77" s="146"/>
      <c r="CZ77" s="146"/>
      <c r="DA77" s="146"/>
      <c r="DB77" s="146"/>
      <c r="DC77" s="146"/>
      <c r="DD77" s="146"/>
      <c r="DE77" s="146"/>
      <c r="DF77" s="146"/>
      <c r="DG77" s="146"/>
      <c r="DH77" s="146"/>
      <c r="DI77" s="146"/>
      <c r="DJ77" s="146"/>
      <c r="DK77" s="146"/>
      <c r="DL77" s="146"/>
      <c r="DM77" s="146"/>
      <c r="DN77" s="146"/>
      <c r="DO77" s="146"/>
      <c r="DP77" s="146"/>
      <c r="DQ77" s="146"/>
      <c r="DR77" s="146"/>
      <c r="DS77" s="146"/>
      <c r="DT77" s="146"/>
      <c r="DU77" s="146"/>
      <c r="DV77" s="146"/>
      <c r="DW77" s="146"/>
      <c r="DX77" s="146"/>
      <c r="DY77" s="146"/>
      <c r="DZ77" s="146"/>
      <c r="EA77" s="146"/>
      <c r="EB77" s="146"/>
      <c r="EC77" s="146"/>
      <c r="ED77" s="146"/>
      <c r="EE77" s="146"/>
      <c r="EF77" s="146"/>
      <c r="EG77" s="146"/>
      <c r="EH77" s="147"/>
      <c r="EI77" s="21"/>
      <c r="EO77" s="103"/>
      <c r="EP77" s="103"/>
      <c r="EQ77" s="103"/>
      <c r="ER77" s="81"/>
      <c r="ES77" s="78"/>
      <c r="ET77" s="78"/>
      <c r="EU77" s="78"/>
      <c r="EV77" s="78"/>
      <c r="EW77" s="78"/>
      <c r="EX77" s="78"/>
      <c r="EY77" s="78"/>
      <c r="EZ77" s="81"/>
      <c r="FA77" s="81"/>
      <c r="FB77" s="81"/>
      <c r="FC77" s="81"/>
      <c r="FD77" s="81"/>
      <c r="FE77" s="81"/>
      <c r="FF77" s="81"/>
      <c r="FG77" s="81"/>
      <c r="FH77" s="81"/>
      <c r="FI77" s="83"/>
      <c r="FJ77" s="81"/>
      <c r="FK77" s="81"/>
      <c r="FL77" s="81"/>
      <c r="FM77" s="81"/>
      <c r="FN77" s="81"/>
      <c r="FO77" s="81"/>
      <c r="FP77" s="81"/>
      <c r="FQ77" s="81"/>
      <c r="FR77" s="81"/>
      <c r="FS77" s="81"/>
      <c r="FT77" s="81"/>
      <c r="FU77" s="82"/>
      <c r="FV77" s="82"/>
      <c r="FW77" s="81"/>
      <c r="FX77" s="81"/>
      <c r="FY77" s="81"/>
      <c r="FZ77" s="81"/>
      <c r="GA77" s="81"/>
      <c r="GB77" s="81"/>
      <c r="GC77" s="81"/>
      <c r="GD77" s="81"/>
      <c r="GE77" s="81"/>
      <c r="GF77" s="81"/>
      <c r="GG77" s="81"/>
      <c r="GH77" s="81"/>
      <c r="GI77" s="81"/>
      <c r="GJ77" s="81"/>
      <c r="GK77" s="81"/>
      <c r="GL77" s="81"/>
      <c r="GM77" s="81"/>
      <c r="GN77" s="81"/>
      <c r="GO77" s="81"/>
      <c r="GP77" s="81"/>
      <c r="GQ77" s="81"/>
    </row>
    <row r="78" spans="2:199" s="28" customFormat="1" ht="15.95" customHeight="1" x14ac:dyDescent="0.2">
      <c r="B78" s="222" t="s">
        <v>7</v>
      </c>
      <c r="C78" s="154"/>
      <c r="D78" s="154"/>
      <c r="E78" s="202" t="str">
        <f t="shared" ref="E78:E80" ca="1" si="18">IF(ISBLANK($BK$60),"",H189)</f>
        <v>FC Kloten b</v>
      </c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  <c r="X78" s="203"/>
      <c r="Y78" s="203"/>
      <c r="Z78" s="203"/>
      <c r="AA78" s="203"/>
      <c r="AB78" s="203"/>
      <c r="AC78" s="204"/>
      <c r="AD78" s="194">
        <f t="shared" ref="AD78:AD80" ca="1" si="19">IF(ISBLANK($BK$60),"",AB189)</f>
        <v>3</v>
      </c>
      <c r="AE78" s="195"/>
      <c r="AF78" s="196"/>
      <c r="AG78" s="194">
        <f t="shared" ref="AG78:AG80" ca="1" si="20">IF(ISBLANK($BK$60),"",AE189)</f>
        <v>6</v>
      </c>
      <c r="AH78" s="195"/>
      <c r="AI78" s="196"/>
      <c r="AJ78" s="222">
        <f t="shared" ref="AJ78:AJ80" ca="1" si="21">IF(ISBLANK($BK$60),"",AK189)</f>
        <v>4</v>
      </c>
      <c r="AK78" s="154"/>
      <c r="AL78" s="154"/>
      <c r="AM78" s="39" t="s">
        <v>18</v>
      </c>
      <c r="AN78" s="154">
        <f t="shared" ref="AN78:AN80" ca="1" si="22">IF(ISBLANK($BK$60),"",AN189)</f>
        <v>4</v>
      </c>
      <c r="AO78" s="154"/>
      <c r="AP78" s="155"/>
      <c r="AQ78" s="114">
        <f t="shared" ref="AQ78:AQ80" ca="1" si="23">IF(ISBLANK($BK$60),"",AH189)</f>
        <v>0</v>
      </c>
      <c r="AR78" s="115"/>
      <c r="AS78" s="115"/>
      <c r="AT78" s="116"/>
      <c r="AZ78" s="180"/>
      <c r="BA78" s="181"/>
      <c r="BB78" s="181"/>
      <c r="BC78" s="181"/>
      <c r="BD78" s="140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0"/>
      <c r="BS78" s="140"/>
      <c r="BT78" s="140"/>
      <c r="BU78" s="140"/>
      <c r="BV78" s="140"/>
      <c r="BW78" s="140"/>
      <c r="BX78" s="140"/>
      <c r="BY78" s="140"/>
      <c r="BZ78" s="140"/>
      <c r="CA78" s="140"/>
      <c r="CB78" s="140"/>
      <c r="CC78" s="140"/>
      <c r="CD78" s="140"/>
      <c r="CE78" s="140"/>
      <c r="CF78" s="140"/>
      <c r="CG78" s="140"/>
      <c r="CH78" s="140"/>
      <c r="CI78" s="140"/>
      <c r="CJ78" s="140"/>
      <c r="CK78" s="140"/>
      <c r="CL78" s="140"/>
      <c r="CM78" s="140"/>
      <c r="CN78" s="140"/>
      <c r="CO78" s="140"/>
      <c r="CP78" s="140"/>
      <c r="CQ78" s="140"/>
      <c r="CR78" s="140"/>
      <c r="CS78" s="141"/>
      <c r="CT78" s="126"/>
      <c r="CU78" s="127"/>
      <c r="CV78" s="127"/>
      <c r="CW78" s="127"/>
      <c r="CX78" s="146"/>
      <c r="CY78" s="146"/>
      <c r="CZ78" s="146"/>
      <c r="DA78" s="146"/>
      <c r="DB78" s="146"/>
      <c r="DC78" s="146"/>
      <c r="DD78" s="146"/>
      <c r="DE78" s="146"/>
      <c r="DF78" s="146"/>
      <c r="DG78" s="146"/>
      <c r="DH78" s="146"/>
      <c r="DI78" s="146"/>
      <c r="DJ78" s="146"/>
      <c r="DK78" s="146"/>
      <c r="DL78" s="146"/>
      <c r="DM78" s="146"/>
      <c r="DN78" s="146"/>
      <c r="DO78" s="146"/>
      <c r="DP78" s="146"/>
      <c r="DQ78" s="146"/>
      <c r="DR78" s="146"/>
      <c r="DS78" s="146"/>
      <c r="DT78" s="146"/>
      <c r="DU78" s="146"/>
      <c r="DV78" s="146"/>
      <c r="DW78" s="146"/>
      <c r="DX78" s="146"/>
      <c r="DY78" s="146"/>
      <c r="DZ78" s="146"/>
      <c r="EA78" s="146"/>
      <c r="EB78" s="146"/>
      <c r="EC78" s="146"/>
      <c r="ED78" s="146"/>
      <c r="EE78" s="146"/>
      <c r="EF78" s="146"/>
      <c r="EG78" s="146"/>
      <c r="EH78" s="147"/>
      <c r="EI78" s="21"/>
      <c r="EO78" s="103"/>
      <c r="EP78" s="103"/>
      <c r="EQ78" s="103"/>
      <c r="ER78" s="81"/>
      <c r="ES78" s="78"/>
      <c r="ET78" s="78"/>
      <c r="EU78" s="78"/>
      <c r="EV78" s="78"/>
      <c r="EW78" s="78"/>
      <c r="EX78" s="78"/>
      <c r="EY78" s="78"/>
      <c r="EZ78" s="81"/>
      <c r="FA78" s="81"/>
      <c r="FB78" s="81"/>
      <c r="FC78" s="81"/>
      <c r="FD78" s="81"/>
      <c r="FE78" s="81"/>
      <c r="FF78" s="81"/>
      <c r="FG78" s="81"/>
      <c r="FH78" s="81"/>
      <c r="FI78" s="83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2"/>
      <c r="FV78" s="82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</row>
    <row r="79" spans="2:199" s="28" customFormat="1" ht="15.95" customHeight="1" x14ac:dyDescent="0.2">
      <c r="B79" s="222" t="s">
        <v>8</v>
      </c>
      <c r="C79" s="154"/>
      <c r="D79" s="154"/>
      <c r="E79" s="202" t="str">
        <f t="shared" ca="1" si="18"/>
        <v>FC Neftenbach</v>
      </c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3"/>
      <c r="V79" s="203"/>
      <c r="W79" s="203"/>
      <c r="X79" s="203"/>
      <c r="Y79" s="203"/>
      <c r="Z79" s="203"/>
      <c r="AA79" s="203"/>
      <c r="AB79" s="203"/>
      <c r="AC79" s="204"/>
      <c r="AD79" s="194">
        <f t="shared" ca="1" si="19"/>
        <v>3</v>
      </c>
      <c r="AE79" s="195"/>
      <c r="AF79" s="196"/>
      <c r="AG79" s="194">
        <f t="shared" ca="1" si="20"/>
        <v>4</v>
      </c>
      <c r="AH79" s="195"/>
      <c r="AI79" s="196"/>
      <c r="AJ79" s="222">
        <f t="shared" ca="1" si="21"/>
        <v>1</v>
      </c>
      <c r="AK79" s="154"/>
      <c r="AL79" s="154"/>
      <c r="AM79" s="39" t="s">
        <v>18</v>
      </c>
      <c r="AN79" s="154">
        <f t="shared" ca="1" si="22"/>
        <v>2</v>
      </c>
      <c r="AO79" s="154"/>
      <c r="AP79" s="155"/>
      <c r="AQ79" s="114">
        <f t="shared" ca="1" si="23"/>
        <v>-1</v>
      </c>
      <c r="AR79" s="115"/>
      <c r="AS79" s="115"/>
      <c r="AT79" s="116"/>
      <c r="AZ79" s="182" t="s">
        <v>8</v>
      </c>
      <c r="BA79" s="183"/>
      <c r="BB79" s="183"/>
      <c r="BC79" s="183"/>
      <c r="BD79" s="142" t="str">
        <f ca="1">IF(ISBLANK($EF$68),"",H183)</f>
        <v>FC Embrach</v>
      </c>
      <c r="BE79" s="142"/>
      <c r="BF79" s="142"/>
      <c r="BG79" s="142"/>
      <c r="BH79" s="142"/>
      <c r="BI79" s="142"/>
      <c r="BJ79" s="142"/>
      <c r="BK79" s="142"/>
      <c r="BL79" s="142"/>
      <c r="BM79" s="142"/>
      <c r="BN79" s="142"/>
      <c r="BO79" s="142"/>
      <c r="BP79" s="142"/>
      <c r="BQ79" s="142"/>
      <c r="BR79" s="142"/>
      <c r="BS79" s="142"/>
      <c r="BT79" s="142"/>
      <c r="BU79" s="142"/>
      <c r="BV79" s="142"/>
      <c r="BW79" s="142"/>
      <c r="BX79" s="142"/>
      <c r="BY79" s="142"/>
      <c r="BZ79" s="142"/>
      <c r="CA79" s="142"/>
      <c r="CB79" s="142"/>
      <c r="CC79" s="142"/>
      <c r="CD79" s="142"/>
      <c r="CE79" s="142"/>
      <c r="CF79" s="142"/>
      <c r="CG79" s="142"/>
      <c r="CH79" s="142"/>
      <c r="CI79" s="142"/>
      <c r="CJ79" s="142"/>
      <c r="CK79" s="142"/>
      <c r="CL79" s="142"/>
      <c r="CM79" s="142"/>
      <c r="CN79" s="142"/>
      <c r="CO79" s="142"/>
      <c r="CP79" s="142"/>
      <c r="CQ79" s="142"/>
      <c r="CR79" s="142"/>
      <c r="CS79" s="143"/>
      <c r="CT79" s="126" t="s">
        <v>35</v>
      </c>
      <c r="CU79" s="127"/>
      <c r="CV79" s="127"/>
      <c r="CW79" s="127"/>
      <c r="CX79" s="146" t="str">
        <f ca="1">IF(ISBLANK($EF$68),"",H195)</f>
        <v>SC Zollikon</v>
      </c>
      <c r="CY79" s="146"/>
      <c r="CZ79" s="146"/>
      <c r="DA79" s="146"/>
      <c r="DB79" s="146"/>
      <c r="DC79" s="146"/>
      <c r="DD79" s="146"/>
      <c r="DE79" s="146"/>
      <c r="DF79" s="146"/>
      <c r="DG79" s="146"/>
      <c r="DH79" s="146"/>
      <c r="DI79" s="146"/>
      <c r="DJ79" s="146"/>
      <c r="DK79" s="146"/>
      <c r="DL79" s="146"/>
      <c r="DM79" s="146"/>
      <c r="DN79" s="146"/>
      <c r="DO79" s="146"/>
      <c r="DP79" s="146"/>
      <c r="DQ79" s="146"/>
      <c r="DR79" s="146"/>
      <c r="DS79" s="146"/>
      <c r="DT79" s="146"/>
      <c r="DU79" s="146"/>
      <c r="DV79" s="146"/>
      <c r="DW79" s="146"/>
      <c r="DX79" s="146"/>
      <c r="DY79" s="146"/>
      <c r="DZ79" s="146"/>
      <c r="EA79" s="146"/>
      <c r="EB79" s="146"/>
      <c r="EC79" s="146"/>
      <c r="ED79" s="146"/>
      <c r="EE79" s="146"/>
      <c r="EF79" s="146"/>
      <c r="EG79" s="146"/>
      <c r="EH79" s="147"/>
      <c r="EI79" s="21"/>
      <c r="EO79" s="103"/>
      <c r="EP79" s="103"/>
      <c r="EQ79" s="103"/>
      <c r="ER79" s="81"/>
      <c r="ES79" s="78"/>
      <c r="ET79" s="78"/>
      <c r="EU79" s="78"/>
      <c r="EV79" s="78"/>
      <c r="EW79" s="78"/>
      <c r="EX79" s="78"/>
      <c r="EY79" s="78"/>
      <c r="EZ79" s="81"/>
      <c r="FA79" s="81"/>
      <c r="FB79" s="81"/>
      <c r="FC79" s="81"/>
      <c r="FD79" s="81"/>
      <c r="FE79" s="81"/>
      <c r="FF79" s="81"/>
      <c r="FG79" s="81"/>
      <c r="FH79" s="81"/>
      <c r="FI79" s="83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2"/>
      <c r="FV79" s="82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</row>
    <row r="80" spans="2:199" s="28" customFormat="1" ht="15.95" customHeight="1" thickBot="1" x14ac:dyDescent="0.25">
      <c r="B80" s="276" t="s">
        <v>9</v>
      </c>
      <c r="C80" s="156"/>
      <c r="D80" s="156"/>
      <c r="E80" s="185" t="str">
        <f t="shared" ca="1" si="18"/>
        <v>FC Kloten a</v>
      </c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7"/>
      <c r="AD80" s="191">
        <f t="shared" ca="1" si="19"/>
        <v>3</v>
      </c>
      <c r="AE80" s="192"/>
      <c r="AF80" s="193"/>
      <c r="AG80" s="191">
        <f t="shared" ca="1" si="20"/>
        <v>0</v>
      </c>
      <c r="AH80" s="192"/>
      <c r="AI80" s="193"/>
      <c r="AJ80" s="276">
        <f t="shared" ca="1" si="21"/>
        <v>3</v>
      </c>
      <c r="AK80" s="156"/>
      <c r="AL80" s="156"/>
      <c r="AM80" s="40" t="s">
        <v>18</v>
      </c>
      <c r="AN80" s="156">
        <f t="shared" ca="1" si="22"/>
        <v>6</v>
      </c>
      <c r="AO80" s="156"/>
      <c r="AP80" s="157"/>
      <c r="AQ80" s="117">
        <f t="shared" ca="1" si="23"/>
        <v>-3</v>
      </c>
      <c r="AR80" s="118"/>
      <c r="AS80" s="118"/>
      <c r="AT80" s="119"/>
      <c r="AZ80" s="182"/>
      <c r="BA80" s="183"/>
      <c r="BB80" s="183"/>
      <c r="BC80" s="183"/>
      <c r="BD80" s="142"/>
      <c r="BE80" s="142"/>
      <c r="BF80" s="142"/>
      <c r="BG80" s="142"/>
      <c r="BH80" s="142"/>
      <c r="BI80" s="142"/>
      <c r="BJ80" s="142"/>
      <c r="BK80" s="142"/>
      <c r="BL80" s="142"/>
      <c r="BM80" s="142"/>
      <c r="BN80" s="142"/>
      <c r="BO80" s="142"/>
      <c r="BP80" s="142"/>
      <c r="BQ80" s="142"/>
      <c r="BR80" s="142"/>
      <c r="BS80" s="142"/>
      <c r="BT80" s="142"/>
      <c r="BU80" s="142"/>
      <c r="BV80" s="142"/>
      <c r="BW80" s="142"/>
      <c r="BX80" s="142"/>
      <c r="BY80" s="142"/>
      <c r="BZ80" s="142"/>
      <c r="CA80" s="142"/>
      <c r="CB80" s="142"/>
      <c r="CC80" s="142"/>
      <c r="CD80" s="142"/>
      <c r="CE80" s="142"/>
      <c r="CF80" s="142"/>
      <c r="CG80" s="142"/>
      <c r="CH80" s="142"/>
      <c r="CI80" s="142"/>
      <c r="CJ80" s="142"/>
      <c r="CK80" s="142"/>
      <c r="CL80" s="142"/>
      <c r="CM80" s="142"/>
      <c r="CN80" s="142"/>
      <c r="CO80" s="142"/>
      <c r="CP80" s="142"/>
      <c r="CQ80" s="142"/>
      <c r="CR80" s="142"/>
      <c r="CS80" s="143"/>
      <c r="CT80" s="126"/>
      <c r="CU80" s="127"/>
      <c r="CV80" s="127"/>
      <c r="CW80" s="127"/>
      <c r="CX80" s="146"/>
      <c r="CY80" s="146"/>
      <c r="CZ80" s="146"/>
      <c r="DA80" s="146"/>
      <c r="DB80" s="146"/>
      <c r="DC80" s="146"/>
      <c r="DD80" s="146"/>
      <c r="DE80" s="146"/>
      <c r="DF80" s="146"/>
      <c r="DG80" s="146"/>
      <c r="DH80" s="146"/>
      <c r="DI80" s="146"/>
      <c r="DJ80" s="146"/>
      <c r="DK80" s="146"/>
      <c r="DL80" s="146"/>
      <c r="DM80" s="146"/>
      <c r="DN80" s="146"/>
      <c r="DO80" s="146"/>
      <c r="DP80" s="146"/>
      <c r="DQ80" s="146"/>
      <c r="DR80" s="146"/>
      <c r="DS80" s="146"/>
      <c r="DT80" s="146"/>
      <c r="DU80" s="146"/>
      <c r="DV80" s="146"/>
      <c r="DW80" s="146"/>
      <c r="DX80" s="146"/>
      <c r="DY80" s="146"/>
      <c r="DZ80" s="146"/>
      <c r="EA80" s="146"/>
      <c r="EB80" s="146"/>
      <c r="EC80" s="146"/>
      <c r="ED80" s="146"/>
      <c r="EE80" s="146"/>
      <c r="EF80" s="146"/>
      <c r="EG80" s="146"/>
      <c r="EH80" s="147"/>
      <c r="EI80" s="21"/>
      <c r="EO80" s="103"/>
      <c r="EP80" s="103"/>
      <c r="EQ80" s="103"/>
      <c r="ER80" s="81"/>
      <c r="ES80" s="78"/>
      <c r="ET80" s="78"/>
      <c r="EU80" s="78"/>
      <c r="EV80" s="78"/>
      <c r="EW80" s="78"/>
      <c r="EX80" s="78"/>
      <c r="EY80" s="78"/>
      <c r="EZ80" s="81"/>
      <c r="FA80" s="81"/>
      <c r="FB80" s="81"/>
      <c r="FC80" s="81"/>
      <c r="FD80" s="81"/>
      <c r="FE80" s="81"/>
      <c r="FF80" s="81"/>
      <c r="FG80" s="81"/>
      <c r="FH80" s="81"/>
      <c r="FI80" s="83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2"/>
      <c r="FV80" s="82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</row>
    <row r="81" spans="2:199" ht="15.95" customHeight="1" thickBot="1" x14ac:dyDescent="0.25">
      <c r="AZ81" s="174" t="s">
        <v>9</v>
      </c>
      <c r="BA81" s="175"/>
      <c r="BB81" s="175"/>
      <c r="BC81" s="175"/>
      <c r="BD81" s="144" t="str">
        <f ca="1">IF(ISBLANK($EF$68),"",H184)</f>
        <v>FC Niederweningen</v>
      </c>
      <c r="BE81" s="144"/>
      <c r="BF81" s="144"/>
      <c r="BG81" s="144"/>
      <c r="BH81" s="144"/>
      <c r="BI81" s="144"/>
      <c r="BJ81" s="144"/>
      <c r="BK81" s="144"/>
      <c r="BL81" s="144"/>
      <c r="BM81" s="144"/>
      <c r="BN81" s="144"/>
      <c r="BO81" s="144"/>
      <c r="BP81" s="144"/>
      <c r="BQ81" s="144"/>
      <c r="BR81" s="144"/>
      <c r="BS81" s="144"/>
      <c r="BT81" s="144"/>
      <c r="BU81" s="144"/>
      <c r="BV81" s="144"/>
      <c r="BW81" s="144"/>
      <c r="BX81" s="144"/>
      <c r="BY81" s="144"/>
      <c r="BZ81" s="144"/>
      <c r="CA81" s="144"/>
      <c r="CB81" s="144"/>
      <c r="CC81" s="144"/>
      <c r="CD81" s="144"/>
      <c r="CE81" s="144"/>
      <c r="CF81" s="144"/>
      <c r="CG81" s="144"/>
      <c r="CH81" s="144"/>
      <c r="CI81" s="144"/>
      <c r="CJ81" s="144"/>
      <c r="CK81" s="144"/>
      <c r="CL81" s="144"/>
      <c r="CM81" s="144"/>
      <c r="CN81" s="144"/>
      <c r="CO81" s="144"/>
      <c r="CP81" s="144"/>
      <c r="CQ81" s="144"/>
      <c r="CR81" s="144"/>
      <c r="CS81" s="145"/>
      <c r="CT81" s="126" t="s">
        <v>36</v>
      </c>
      <c r="CU81" s="127"/>
      <c r="CV81" s="127"/>
      <c r="CW81" s="127"/>
      <c r="CX81" s="146" t="str">
        <f ca="1">IF(ISBLANK($EF$68),"",H196)</f>
        <v>FC Wiesendangen</v>
      </c>
      <c r="CY81" s="146"/>
      <c r="CZ81" s="146"/>
      <c r="DA81" s="146"/>
      <c r="DB81" s="146"/>
      <c r="DC81" s="146"/>
      <c r="DD81" s="146"/>
      <c r="DE81" s="146"/>
      <c r="DF81" s="146"/>
      <c r="DG81" s="146"/>
      <c r="DH81" s="146"/>
      <c r="DI81" s="146"/>
      <c r="DJ81" s="146"/>
      <c r="DK81" s="146"/>
      <c r="DL81" s="146"/>
      <c r="DM81" s="146"/>
      <c r="DN81" s="146"/>
      <c r="DO81" s="146"/>
      <c r="DP81" s="146"/>
      <c r="DQ81" s="146"/>
      <c r="DR81" s="146"/>
      <c r="DS81" s="146"/>
      <c r="DT81" s="146"/>
      <c r="DU81" s="146"/>
      <c r="DV81" s="146"/>
      <c r="DW81" s="146"/>
      <c r="DX81" s="146"/>
      <c r="DY81" s="146"/>
      <c r="DZ81" s="146"/>
      <c r="EA81" s="146"/>
      <c r="EB81" s="146"/>
      <c r="EC81" s="146"/>
      <c r="ED81" s="146"/>
      <c r="EE81" s="146"/>
      <c r="EF81" s="146"/>
      <c r="EG81" s="146"/>
      <c r="EH81" s="147"/>
      <c r="EO81" s="99"/>
      <c r="EP81" s="99"/>
      <c r="EQ81" s="99"/>
      <c r="ER81" s="83"/>
      <c r="ES81" s="60"/>
      <c r="ET81" s="60"/>
      <c r="EU81" s="60"/>
      <c r="EV81" s="60"/>
      <c r="EW81" s="60"/>
      <c r="EX81" s="60"/>
      <c r="EY81" s="60"/>
      <c r="EZ81" s="83"/>
      <c r="FA81" s="83"/>
      <c r="FB81" s="83"/>
      <c r="FC81" s="83"/>
      <c r="FD81" s="83"/>
      <c r="FE81" s="83"/>
      <c r="FF81" s="83"/>
      <c r="FG81" s="83"/>
      <c r="FH81" s="83"/>
      <c r="FI81" s="83"/>
      <c r="FJ81" s="83"/>
      <c r="FK81" s="83"/>
      <c r="FL81" s="83"/>
      <c r="FM81" s="83"/>
      <c r="FN81" s="83"/>
      <c r="FO81" s="83"/>
      <c r="FP81" s="83"/>
      <c r="FQ81" s="81"/>
      <c r="FR81" s="81"/>
      <c r="FS81" s="81"/>
      <c r="FT81" s="83"/>
      <c r="FU81" s="84"/>
      <c r="FV81" s="84"/>
      <c r="FW81" s="83"/>
      <c r="FX81" s="81"/>
      <c r="FY81" s="81"/>
      <c r="FZ81" s="81"/>
      <c r="GA81" s="81"/>
      <c r="GB81" s="81"/>
      <c r="GC81" s="81"/>
      <c r="GD81" s="81"/>
      <c r="GE81" s="83"/>
      <c r="GF81" s="83"/>
      <c r="GG81" s="83"/>
      <c r="GH81" s="83"/>
      <c r="GI81" s="83"/>
      <c r="GJ81" s="83"/>
      <c r="GK81" s="83"/>
      <c r="GL81" s="83"/>
      <c r="GM81" s="83"/>
      <c r="GN81" s="83"/>
      <c r="GO81" s="83"/>
      <c r="GP81" s="83"/>
      <c r="GQ81" s="83"/>
    </row>
    <row r="82" spans="2:199" ht="15.95" customHeight="1" thickBot="1" x14ac:dyDescent="0.25">
      <c r="B82" s="271" t="str">
        <f>BW53</f>
        <v>Gruppe G - (Plätze 9 - 12)</v>
      </c>
      <c r="C82" s="272"/>
      <c r="D82" s="272"/>
      <c r="E82" s="272"/>
      <c r="F82" s="272"/>
      <c r="G82" s="272"/>
      <c r="H82" s="272"/>
      <c r="I82" s="272"/>
      <c r="J82" s="272"/>
      <c r="K82" s="272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3"/>
      <c r="AD82" s="197" t="s">
        <v>47</v>
      </c>
      <c r="AE82" s="198"/>
      <c r="AF82" s="199"/>
      <c r="AG82" s="197" t="s">
        <v>22</v>
      </c>
      <c r="AH82" s="198"/>
      <c r="AI82" s="199"/>
      <c r="AJ82" s="236" t="s">
        <v>23</v>
      </c>
      <c r="AK82" s="237"/>
      <c r="AL82" s="237"/>
      <c r="AM82" s="237"/>
      <c r="AN82" s="237"/>
      <c r="AO82" s="237"/>
      <c r="AP82" s="238"/>
      <c r="AQ82" s="120" t="s">
        <v>24</v>
      </c>
      <c r="AR82" s="121"/>
      <c r="AS82" s="121"/>
      <c r="AT82" s="122"/>
      <c r="AZ82" s="174"/>
      <c r="BA82" s="175"/>
      <c r="BB82" s="175"/>
      <c r="BC82" s="175"/>
      <c r="BD82" s="144"/>
      <c r="BE82" s="144"/>
      <c r="BF82" s="144"/>
      <c r="BG82" s="144"/>
      <c r="BH82" s="144"/>
      <c r="BI82" s="144"/>
      <c r="BJ82" s="144"/>
      <c r="BK82" s="144"/>
      <c r="BL82" s="144"/>
      <c r="BM82" s="144"/>
      <c r="BN82" s="144"/>
      <c r="BO82" s="144"/>
      <c r="BP82" s="144"/>
      <c r="BQ82" s="144"/>
      <c r="BR82" s="144"/>
      <c r="BS82" s="144"/>
      <c r="BT82" s="144"/>
      <c r="BU82" s="144"/>
      <c r="BV82" s="144"/>
      <c r="BW82" s="144"/>
      <c r="BX82" s="144"/>
      <c r="BY82" s="144"/>
      <c r="BZ82" s="144"/>
      <c r="CA82" s="144"/>
      <c r="CB82" s="144"/>
      <c r="CC82" s="144"/>
      <c r="CD82" s="144"/>
      <c r="CE82" s="144"/>
      <c r="CF82" s="144"/>
      <c r="CG82" s="144"/>
      <c r="CH82" s="144"/>
      <c r="CI82" s="144"/>
      <c r="CJ82" s="144"/>
      <c r="CK82" s="144"/>
      <c r="CL82" s="144"/>
      <c r="CM82" s="144"/>
      <c r="CN82" s="144"/>
      <c r="CO82" s="144"/>
      <c r="CP82" s="144"/>
      <c r="CQ82" s="144"/>
      <c r="CR82" s="144"/>
      <c r="CS82" s="145"/>
      <c r="CT82" s="126"/>
      <c r="CU82" s="127"/>
      <c r="CV82" s="127"/>
      <c r="CW82" s="127"/>
      <c r="CX82" s="146"/>
      <c r="CY82" s="146"/>
      <c r="CZ82" s="146"/>
      <c r="DA82" s="146"/>
      <c r="DB82" s="146"/>
      <c r="DC82" s="146"/>
      <c r="DD82" s="146"/>
      <c r="DE82" s="146"/>
      <c r="DF82" s="146"/>
      <c r="DG82" s="146"/>
      <c r="DH82" s="146"/>
      <c r="DI82" s="146"/>
      <c r="DJ82" s="146"/>
      <c r="DK82" s="146"/>
      <c r="DL82" s="146"/>
      <c r="DM82" s="146"/>
      <c r="DN82" s="146"/>
      <c r="DO82" s="146"/>
      <c r="DP82" s="146"/>
      <c r="DQ82" s="146"/>
      <c r="DR82" s="146"/>
      <c r="DS82" s="146"/>
      <c r="DT82" s="146"/>
      <c r="DU82" s="146"/>
      <c r="DV82" s="146"/>
      <c r="DW82" s="146"/>
      <c r="DX82" s="146"/>
      <c r="DY82" s="146"/>
      <c r="DZ82" s="146"/>
      <c r="EA82" s="146"/>
      <c r="EB82" s="146"/>
      <c r="EC82" s="146"/>
      <c r="ED82" s="146"/>
      <c r="EE82" s="146"/>
      <c r="EF82" s="146"/>
      <c r="EG82" s="146"/>
      <c r="EH82" s="147"/>
      <c r="EJ82" s="99"/>
      <c r="EK82" s="99"/>
      <c r="EL82" s="99"/>
      <c r="EM82" s="99"/>
      <c r="EN82" s="99"/>
      <c r="EO82" s="99"/>
      <c r="EP82" s="99"/>
      <c r="EQ82" s="99"/>
      <c r="ER82" s="83"/>
      <c r="ES82" s="83"/>
      <c r="ET82" s="83"/>
      <c r="EU82" s="83"/>
      <c r="EV82" s="83"/>
      <c r="EW82" s="83"/>
      <c r="EX82" s="83"/>
      <c r="EY82" s="83"/>
      <c r="EZ82" s="83"/>
      <c r="FA82" s="83"/>
      <c r="FB82" s="83"/>
      <c r="FC82" s="83"/>
      <c r="FD82" s="83"/>
      <c r="FE82" s="83"/>
      <c r="FF82" s="83"/>
      <c r="FG82" s="83"/>
      <c r="FH82" s="83"/>
      <c r="FI82" s="83"/>
      <c r="FJ82" s="83"/>
      <c r="FK82" s="83"/>
      <c r="FL82" s="83"/>
      <c r="FM82" s="83"/>
      <c r="FN82" s="83"/>
      <c r="FO82" s="83"/>
      <c r="FP82" s="83"/>
      <c r="FQ82" s="81"/>
      <c r="FR82" s="81"/>
      <c r="FS82" s="81"/>
      <c r="FT82" s="83"/>
      <c r="FU82" s="84"/>
      <c r="FV82" s="84"/>
      <c r="FW82" s="83"/>
      <c r="FX82" s="81"/>
      <c r="FY82" s="81"/>
      <c r="FZ82" s="81"/>
      <c r="GA82" s="81"/>
      <c r="GB82" s="81"/>
      <c r="GC82" s="81"/>
      <c r="GD82" s="81"/>
      <c r="GE82" s="83"/>
      <c r="GF82" s="83"/>
      <c r="GG82" s="83"/>
      <c r="GH82" s="83"/>
      <c r="GI82" s="83"/>
      <c r="GJ82" s="83"/>
      <c r="GK82" s="83"/>
      <c r="GL82" s="83"/>
      <c r="GM82" s="83"/>
      <c r="GN82" s="83"/>
      <c r="GO82" s="83"/>
      <c r="GP82" s="83"/>
      <c r="GQ82" s="83"/>
    </row>
    <row r="83" spans="2:199" ht="15.95" customHeight="1" x14ac:dyDescent="0.2">
      <c r="B83" s="214" t="s">
        <v>6</v>
      </c>
      <c r="C83" s="152"/>
      <c r="D83" s="152"/>
      <c r="E83" s="233" t="str">
        <f ca="1">IF(ISBLANK($BK$64),"",H195)</f>
        <v>SC Zollikon</v>
      </c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  <c r="R83" s="234"/>
      <c r="S83" s="234"/>
      <c r="T83" s="234"/>
      <c r="U83" s="234"/>
      <c r="V83" s="234"/>
      <c r="W83" s="234"/>
      <c r="X83" s="234"/>
      <c r="Y83" s="234"/>
      <c r="Z83" s="234"/>
      <c r="AA83" s="234"/>
      <c r="AB83" s="234"/>
      <c r="AC83" s="235"/>
      <c r="AD83" s="188">
        <f ca="1">IF(ISBLANK($BK$64),"",AB195)</f>
        <v>3</v>
      </c>
      <c r="AE83" s="189"/>
      <c r="AF83" s="190"/>
      <c r="AG83" s="188">
        <f ca="1">IF(ISBLANK($BK$64),"",AE195)</f>
        <v>7</v>
      </c>
      <c r="AH83" s="189"/>
      <c r="AI83" s="190"/>
      <c r="AJ83" s="214">
        <f ca="1">IF(ISBLANK($BK$64),"",AK195)</f>
        <v>3</v>
      </c>
      <c r="AK83" s="152"/>
      <c r="AL83" s="152"/>
      <c r="AM83" s="38" t="s">
        <v>18</v>
      </c>
      <c r="AN83" s="152">
        <f ca="1">IF(ISBLANK($BK$64),"",AN195)</f>
        <v>1</v>
      </c>
      <c r="AO83" s="152"/>
      <c r="AP83" s="153"/>
      <c r="AQ83" s="111">
        <f ca="1">IF(ISBLANK($BK$64),"",AH195)</f>
        <v>2</v>
      </c>
      <c r="AR83" s="112"/>
      <c r="AS83" s="112"/>
      <c r="AT83" s="113"/>
      <c r="AZ83" s="126" t="s">
        <v>10</v>
      </c>
      <c r="BA83" s="127"/>
      <c r="BB83" s="127"/>
      <c r="BC83" s="127"/>
      <c r="BD83" s="146" t="str">
        <f ca="1">IF(ISBLANK($EF$68),"",H188)</f>
        <v>FC Rafzerfeld</v>
      </c>
      <c r="BE83" s="146"/>
      <c r="BF83" s="146"/>
      <c r="BG83" s="146"/>
      <c r="BH83" s="146"/>
      <c r="BI83" s="146"/>
      <c r="BJ83" s="146"/>
      <c r="BK83" s="146"/>
      <c r="BL83" s="146"/>
      <c r="BM83" s="146"/>
      <c r="BN83" s="146"/>
      <c r="BO83" s="146"/>
      <c r="BP83" s="146"/>
      <c r="BQ83" s="146"/>
      <c r="BR83" s="146"/>
      <c r="BS83" s="146"/>
      <c r="BT83" s="146"/>
      <c r="BU83" s="146"/>
      <c r="BV83" s="146"/>
      <c r="BW83" s="146"/>
      <c r="BX83" s="146"/>
      <c r="BY83" s="146"/>
      <c r="BZ83" s="146"/>
      <c r="CA83" s="146"/>
      <c r="CB83" s="146"/>
      <c r="CC83" s="146"/>
      <c r="CD83" s="146"/>
      <c r="CE83" s="146"/>
      <c r="CF83" s="146"/>
      <c r="CG83" s="146"/>
      <c r="CH83" s="146"/>
      <c r="CI83" s="146"/>
      <c r="CJ83" s="146"/>
      <c r="CK83" s="146"/>
      <c r="CL83" s="146"/>
      <c r="CM83" s="146"/>
      <c r="CN83" s="146"/>
      <c r="CO83" s="146"/>
      <c r="CP83" s="146"/>
      <c r="CQ83" s="146"/>
      <c r="CR83" s="146"/>
      <c r="CS83" s="147"/>
      <c r="CT83" s="126" t="s">
        <v>77</v>
      </c>
      <c r="CU83" s="127"/>
      <c r="CV83" s="127"/>
      <c r="CW83" s="127"/>
      <c r="CX83" s="146" t="str">
        <f ca="1">IF(ISBLANK($EF$68),"",H197)</f>
        <v>SV Würenlos</v>
      </c>
      <c r="CY83" s="146"/>
      <c r="CZ83" s="146"/>
      <c r="DA83" s="146"/>
      <c r="DB83" s="146"/>
      <c r="DC83" s="146"/>
      <c r="DD83" s="146"/>
      <c r="DE83" s="146"/>
      <c r="DF83" s="146"/>
      <c r="DG83" s="146"/>
      <c r="DH83" s="146"/>
      <c r="DI83" s="146"/>
      <c r="DJ83" s="146"/>
      <c r="DK83" s="146"/>
      <c r="DL83" s="146"/>
      <c r="DM83" s="146"/>
      <c r="DN83" s="146"/>
      <c r="DO83" s="146"/>
      <c r="DP83" s="146"/>
      <c r="DQ83" s="146"/>
      <c r="DR83" s="146"/>
      <c r="DS83" s="146"/>
      <c r="DT83" s="146"/>
      <c r="DU83" s="146"/>
      <c r="DV83" s="146"/>
      <c r="DW83" s="146"/>
      <c r="DX83" s="146"/>
      <c r="DY83" s="146"/>
      <c r="DZ83" s="146"/>
      <c r="EA83" s="146"/>
      <c r="EB83" s="146"/>
      <c r="EC83" s="146"/>
      <c r="ED83" s="146"/>
      <c r="EE83" s="146"/>
      <c r="EF83" s="146"/>
      <c r="EG83" s="146"/>
      <c r="EH83" s="147"/>
      <c r="EJ83" s="21"/>
      <c r="EK83" s="21"/>
      <c r="EL83" s="21"/>
      <c r="EM83" s="21"/>
      <c r="EN83" s="21"/>
      <c r="ER83" s="83"/>
      <c r="ES83" s="83"/>
      <c r="ET83" s="83"/>
      <c r="EU83" s="83"/>
      <c r="EV83" s="83"/>
      <c r="EW83" s="83"/>
      <c r="EX83" s="83"/>
      <c r="EY83" s="83"/>
      <c r="EZ83" s="83"/>
      <c r="FA83" s="83"/>
      <c r="FB83" s="83"/>
      <c r="FC83" s="83"/>
      <c r="FD83" s="83"/>
      <c r="FE83" s="83"/>
      <c r="FF83" s="83"/>
      <c r="FG83" s="83"/>
      <c r="FH83" s="83"/>
      <c r="FI83" s="83"/>
      <c r="FJ83" s="83"/>
      <c r="FK83" s="83"/>
      <c r="FL83" s="83"/>
      <c r="FM83" s="83"/>
      <c r="FN83" s="83"/>
      <c r="FO83" s="83"/>
      <c r="FP83" s="83"/>
      <c r="FQ83" s="81"/>
      <c r="FR83" s="81"/>
      <c r="FS83" s="81"/>
      <c r="FT83" s="83"/>
      <c r="FU83" s="84"/>
      <c r="FV83" s="84"/>
      <c r="FW83" s="83"/>
      <c r="FX83" s="81"/>
      <c r="FY83" s="81"/>
      <c r="FZ83" s="81"/>
      <c r="GA83" s="81"/>
      <c r="GB83" s="81"/>
      <c r="GC83" s="81"/>
      <c r="GD83" s="81"/>
      <c r="GE83" s="83"/>
      <c r="GF83" s="83"/>
      <c r="GG83" s="83"/>
      <c r="GH83" s="83"/>
      <c r="GI83" s="83"/>
      <c r="GJ83" s="83"/>
      <c r="GK83" s="83"/>
      <c r="GL83" s="83"/>
      <c r="GM83" s="83"/>
      <c r="GN83" s="83"/>
      <c r="GO83" s="83"/>
      <c r="GP83" s="83"/>
      <c r="GQ83" s="83"/>
    </row>
    <row r="84" spans="2:199" ht="15.95" customHeight="1" x14ac:dyDescent="0.2">
      <c r="B84" s="222" t="s">
        <v>7</v>
      </c>
      <c r="C84" s="154"/>
      <c r="D84" s="154"/>
      <c r="E84" s="202" t="str">
        <f t="shared" ref="E84:E86" ca="1" si="24">IF(ISBLANK($BK$64),"",H196)</f>
        <v>FC Wiesendangen</v>
      </c>
      <c r="F84" s="203"/>
      <c r="G84" s="203"/>
      <c r="H84" s="203"/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203"/>
      <c r="X84" s="203"/>
      <c r="Y84" s="203"/>
      <c r="Z84" s="203"/>
      <c r="AA84" s="203"/>
      <c r="AB84" s="203"/>
      <c r="AC84" s="204"/>
      <c r="AD84" s="194">
        <f t="shared" ref="AD84:AD86" ca="1" si="25">IF(ISBLANK($BK$64),"",AB196)</f>
        <v>3</v>
      </c>
      <c r="AE84" s="195"/>
      <c r="AF84" s="196"/>
      <c r="AG84" s="194">
        <f t="shared" ref="AG84:AG86" ca="1" si="26">IF(ISBLANK($BK$64),"",AE196)</f>
        <v>4</v>
      </c>
      <c r="AH84" s="195"/>
      <c r="AI84" s="196"/>
      <c r="AJ84" s="222">
        <f t="shared" ref="AJ84:AJ86" ca="1" si="27">IF(ISBLANK($BK$64),"",AK196)</f>
        <v>2</v>
      </c>
      <c r="AK84" s="154"/>
      <c r="AL84" s="154"/>
      <c r="AM84" s="39" t="s">
        <v>18</v>
      </c>
      <c r="AN84" s="154">
        <f t="shared" ref="AN84:AN86" ca="1" si="28">IF(ISBLANK($BK$64),"",AN196)</f>
        <v>2</v>
      </c>
      <c r="AO84" s="154"/>
      <c r="AP84" s="155"/>
      <c r="AQ84" s="114">
        <f t="shared" ref="AQ84:AQ86" ca="1" si="29">IF(ISBLANK($BK$64),"",AH196)</f>
        <v>0</v>
      </c>
      <c r="AR84" s="115"/>
      <c r="AS84" s="115"/>
      <c r="AT84" s="116"/>
      <c r="AZ84" s="126"/>
      <c r="BA84" s="127"/>
      <c r="BB84" s="127"/>
      <c r="BC84" s="127"/>
      <c r="BD84" s="146"/>
      <c r="BE84" s="146"/>
      <c r="BF84" s="146"/>
      <c r="BG84" s="146"/>
      <c r="BH84" s="146"/>
      <c r="BI84" s="146"/>
      <c r="BJ84" s="146"/>
      <c r="BK84" s="146"/>
      <c r="BL84" s="146"/>
      <c r="BM84" s="146"/>
      <c r="BN84" s="146"/>
      <c r="BO84" s="146"/>
      <c r="BP84" s="146"/>
      <c r="BQ84" s="146"/>
      <c r="BR84" s="146"/>
      <c r="BS84" s="146"/>
      <c r="BT84" s="146"/>
      <c r="BU84" s="146"/>
      <c r="BV84" s="146"/>
      <c r="BW84" s="146"/>
      <c r="BX84" s="146"/>
      <c r="BY84" s="146"/>
      <c r="BZ84" s="146"/>
      <c r="CA84" s="146"/>
      <c r="CB84" s="146"/>
      <c r="CC84" s="146"/>
      <c r="CD84" s="146"/>
      <c r="CE84" s="146"/>
      <c r="CF84" s="146"/>
      <c r="CG84" s="146"/>
      <c r="CH84" s="146"/>
      <c r="CI84" s="146"/>
      <c r="CJ84" s="146"/>
      <c r="CK84" s="146"/>
      <c r="CL84" s="146"/>
      <c r="CM84" s="146"/>
      <c r="CN84" s="146"/>
      <c r="CO84" s="146"/>
      <c r="CP84" s="146"/>
      <c r="CQ84" s="146"/>
      <c r="CR84" s="146"/>
      <c r="CS84" s="147"/>
      <c r="CT84" s="126"/>
      <c r="CU84" s="127"/>
      <c r="CV84" s="127"/>
      <c r="CW84" s="127"/>
      <c r="CX84" s="146"/>
      <c r="CY84" s="146"/>
      <c r="CZ84" s="146"/>
      <c r="DA84" s="146"/>
      <c r="DB84" s="146"/>
      <c r="DC84" s="146"/>
      <c r="DD84" s="146"/>
      <c r="DE84" s="146"/>
      <c r="DF84" s="146"/>
      <c r="DG84" s="146"/>
      <c r="DH84" s="146"/>
      <c r="DI84" s="146"/>
      <c r="DJ84" s="146"/>
      <c r="DK84" s="146"/>
      <c r="DL84" s="146"/>
      <c r="DM84" s="146"/>
      <c r="DN84" s="146"/>
      <c r="DO84" s="146"/>
      <c r="DP84" s="146"/>
      <c r="DQ84" s="146"/>
      <c r="DR84" s="146"/>
      <c r="DS84" s="146"/>
      <c r="DT84" s="146"/>
      <c r="DU84" s="146"/>
      <c r="DV84" s="146"/>
      <c r="DW84" s="146"/>
      <c r="DX84" s="146"/>
      <c r="DY84" s="146"/>
      <c r="DZ84" s="146"/>
      <c r="EA84" s="146"/>
      <c r="EB84" s="146"/>
      <c r="EC84" s="146"/>
      <c r="ED84" s="146"/>
      <c r="EE84" s="146"/>
      <c r="EF84" s="146"/>
      <c r="EG84" s="146"/>
      <c r="EH84" s="147"/>
      <c r="EJ84" s="21"/>
      <c r="EK84" s="21"/>
      <c r="EL84" s="21"/>
      <c r="EM84" s="21"/>
      <c r="EN84" s="21"/>
      <c r="ER84" s="83"/>
      <c r="ES84" s="83"/>
      <c r="ET84" s="83"/>
      <c r="EU84" s="83"/>
      <c r="EV84" s="83"/>
      <c r="EW84" s="83"/>
      <c r="EX84" s="83"/>
      <c r="EY84" s="83"/>
      <c r="EZ84" s="83"/>
      <c r="FA84" s="83"/>
      <c r="FB84" s="83"/>
      <c r="FC84" s="83"/>
      <c r="FD84" s="83"/>
      <c r="FE84" s="83"/>
      <c r="FF84" s="83"/>
      <c r="FG84" s="83"/>
      <c r="FH84" s="83"/>
      <c r="FI84" s="83"/>
      <c r="FJ84" s="83"/>
      <c r="FK84" s="83"/>
      <c r="FL84" s="83"/>
      <c r="FM84" s="83"/>
      <c r="FN84" s="83"/>
      <c r="FO84" s="83"/>
      <c r="FP84" s="83"/>
      <c r="FQ84" s="81"/>
      <c r="FR84" s="81"/>
      <c r="FS84" s="81"/>
      <c r="FT84" s="83"/>
      <c r="FU84" s="84"/>
      <c r="FV84" s="84"/>
      <c r="FW84" s="83"/>
      <c r="FX84" s="81"/>
      <c r="FY84" s="81"/>
      <c r="FZ84" s="81"/>
      <c r="GA84" s="81"/>
      <c r="GB84" s="81"/>
      <c r="GC84" s="81"/>
      <c r="GD84" s="81"/>
      <c r="GE84" s="83"/>
      <c r="GF84" s="83"/>
      <c r="GG84" s="83"/>
      <c r="GH84" s="83"/>
      <c r="GI84" s="83"/>
      <c r="GJ84" s="83"/>
      <c r="GK84" s="83"/>
      <c r="GL84" s="83"/>
      <c r="GM84" s="83"/>
      <c r="GN84" s="83"/>
      <c r="GO84" s="83"/>
      <c r="GP84" s="83"/>
      <c r="GQ84" s="83"/>
    </row>
    <row r="85" spans="2:199" ht="15.95" customHeight="1" x14ac:dyDescent="0.2">
      <c r="B85" s="222" t="s">
        <v>8</v>
      </c>
      <c r="C85" s="154"/>
      <c r="D85" s="154"/>
      <c r="E85" s="202" t="str">
        <f t="shared" ca="1" si="24"/>
        <v>SV Würenlos</v>
      </c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4"/>
      <c r="AD85" s="194">
        <f t="shared" ca="1" si="25"/>
        <v>3</v>
      </c>
      <c r="AE85" s="195"/>
      <c r="AF85" s="196"/>
      <c r="AG85" s="194">
        <f t="shared" ca="1" si="26"/>
        <v>3</v>
      </c>
      <c r="AH85" s="195"/>
      <c r="AI85" s="196"/>
      <c r="AJ85" s="222">
        <f t="shared" ca="1" si="27"/>
        <v>1</v>
      </c>
      <c r="AK85" s="154"/>
      <c r="AL85" s="154"/>
      <c r="AM85" s="39" t="s">
        <v>18</v>
      </c>
      <c r="AN85" s="154">
        <f t="shared" ca="1" si="28"/>
        <v>2</v>
      </c>
      <c r="AO85" s="154"/>
      <c r="AP85" s="155"/>
      <c r="AQ85" s="114">
        <f t="shared" ca="1" si="29"/>
        <v>-1</v>
      </c>
      <c r="AR85" s="115"/>
      <c r="AS85" s="115"/>
      <c r="AT85" s="116"/>
      <c r="AZ85" s="126" t="s">
        <v>32</v>
      </c>
      <c r="BA85" s="127"/>
      <c r="BB85" s="127"/>
      <c r="BC85" s="127"/>
      <c r="BD85" s="146" t="str">
        <f ca="1">IF(ISBLANK($EF$68),"",H189)</f>
        <v>FC Kloten b</v>
      </c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/>
      <c r="BX85" s="146"/>
      <c r="BY85" s="146"/>
      <c r="BZ85" s="146"/>
      <c r="CA85" s="146"/>
      <c r="CB85" s="146"/>
      <c r="CC85" s="146"/>
      <c r="CD85" s="146"/>
      <c r="CE85" s="146"/>
      <c r="CF85" s="146"/>
      <c r="CG85" s="146"/>
      <c r="CH85" s="146"/>
      <c r="CI85" s="146"/>
      <c r="CJ85" s="146"/>
      <c r="CK85" s="146"/>
      <c r="CL85" s="146"/>
      <c r="CM85" s="146"/>
      <c r="CN85" s="146"/>
      <c r="CO85" s="146"/>
      <c r="CP85" s="146"/>
      <c r="CQ85" s="146"/>
      <c r="CR85" s="146"/>
      <c r="CS85" s="147"/>
      <c r="CT85" s="126" t="s">
        <v>78</v>
      </c>
      <c r="CU85" s="127"/>
      <c r="CV85" s="127"/>
      <c r="CW85" s="127"/>
      <c r="CX85" s="146" t="str">
        <f ca="1">IF(ISBLANK($EF$68),"",H198)</f>
        <v>FC Bremgarten</v>
      </c>
      <c r="CY85" s="146"/>
      <c r="CZ85" s="146"/>
      <c r="DA85" s="146"/>
      <c r="DB85" s="146"/>
      <c r="DC85" s="146"/>
      <c r="DD85" s="146"/>
      <c r="DE85" s="146"/>
      <c r="DF85" s="146"/>
      <c r="DG85" s="146"/>
      <c r="DH85" s="146"/>
      <c r="DI85" s="146"/>
      <c r="DJ85" s="146"/>
      <c r="DK85" s="146"/>
      <c r="DL85" s="146"/>
      <c r="DM85" s="146"/>
      <c r="DN85" s="146"/>
      <c r="DO85" s="146"/>
      <c r="DP85" s="146"/>
      <c r="DQ85" s="146"/>
      <c r="DR85" s="146"/>
      <c r="DS85" s="146"/>
      <c r="DT85" s="146"/>
      <c r="DU85" s="146"/>
      <c r="DV85" s="146"/>
      <c r="DW85" s="146"/>
      <c r="DX85" s="146"/>
      <c r="DY85" s="146"/>
      <c r="DZ85" s="146"/>
      <c r="EA85" s="146"/>
      <c r="EB85" s="146"/>
      <c r="EC85" s="146"/>
      <c r="ED85" s="146"/>
      <c r="EE85" s="146"/>
      <c r="EF85" s="146"/>
      <c r="EG85" s="146"/>
      <c r="EH85" s="147"/>
      <c r="EJ85" s="21"/>
      <c r="EK85" s="21"/>
      <c r="EL85" s="21"/>
      <c r="EM85" s="21"/>
      <c r="EN85" s="21"/>
      <c r="ER85" s="83"/>
      <c r="ES85" s="83"/>
      <c r="ET85" s="83"/>
      <c r="EU85" s="83"/>
      <c r="EV85" s="83"/>
      <c r="EW85" s="83"/>
      <c r="EX85" s="83"/>
      <c r="EY85" s="83"/>
      <c r="EZ85" s="83"/>
      <c r="FA85" s="83"/>
      <c r="FB85" s="83"/>
      <c r="FC85" s="83"/>
      <c r="FD85" s="83"/>
      <c r="FE85" s="83"/>
      <c r="FF85" s="83"/>
      <c r="FG85" s="83"/>
      <c r="FH85" s="83"/>
      <c r="FI85" s="83"/>
      <c r="FJ85" s="83"/>
      <c r="FK85" s="83"/>
      <c r="FL85" s="83"/>
      <c r="FM85" s="83"/>
      <c r="FN85" s="83"/>
      <c r="FO85" s="83"/>
      <c r="FP85" s="83"/>
      <c r="FQ85" s="81"/>
      <c r="FR85" s="81"/>
      <c r="FS85" s="81"/>
      <c r="FT85" s="83"/>
      <c r="FU85" s="84"/>
      <c r="FV85" s="84"/>
      <c r="FW85" s="83"/>
      <c r="FX85" s="81"/>
      <c r="FY85" s="81"/>
      <c r="FZ85" s="81"/>
      <c r="GA85" s="81"/>
      <c r="GB85" s="81"/>
      <c r="GC85" s="81"/>
      <c r="GD85" s="81"/>
      <c r="GE85" s="83"/>
      <c r="GF85" s="83"/>
      <c r="GG85" s="83"/>
      <c r="GH85" s="83"/>
      <c r="GI85" s="83"/>
      <c r="GJ85" s="83"/>
      <c r="GK85" s="83"/>
      <c r="GL85" s="83"/>
      <c r="GM85" s="83"/>
      <c r="GN85" s="83"/>
      <c r="GO85" s="83"/>
      <c r="GP85" s="83"/>
      <c r="GQ85" s="83"/>
    </row>
    <row r="86" spans="2:199" ht="15.95" customHeight="1" thickBot="1" x14ac:dyDescent="0.25">
      <c r="B86" s="276" t="s">
        <v>9</v>
      </c>
      <c r="C86" s="156"/>
      <c r="D86" s="156"/>
      <c r="E86" s="185" t="str">
        <f t="shared" ca="1" si="24"/>
        <v>FC Bremgarten</v>
      </c>
      <c r="F86" s="186"/>
      <c r="G86" s="186"/>
      <c r="H86" s="186"/>
      <c r="I86" s="186"/>
      <c r="J86" s="186"/>
      <c r="K86" s="186"/>
      <c r="L86" s="186"/>
      <c r="M86" s="186"/>
      <c r="N86" s="186"/>
      <c r="O86" s="186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7"/>
      <c r="AD86" s="191">
        <f t="shared" ca="1" si="25"/>
        <v>3</v>
      </c>
      <c r="AE86" s="192"/>
      <c r="AF86" s="193"/>
      <c r="AG86" s="191">
        <f t="shared" ca="1" si="26"/>
        <v>2</v>
      </c>
      <c r="AH86" s="192"/>
      <c r="AI86" s="193"/>
      <c r="AJ86" s="276">
        <f t="shared" ca="1" si="27"/>
        <v>2</v>
      </c>
      <c r="AK86" s="156"/>
      <c r="AL86" s="156"/>
      <c r="AM86" s="40" t="s">
        <v>18</v>
      </c>
      <c r="AN86" s="156">
        <f t="shared" ca="1" si="28"/>
        <v>3</v>
      </c>
      <c r="AO86" s="156"/>
      <c r="AP86" s="157"/>
      <c r="AQ86" s="117">
        <f t="shared" ca="1" si="29"/>
        <v>-1</v>
      </c>
      <c r="AR86" s="118"/>
      <c r="AS86" s="118"/>
      <c r="AT86" s="119"/>
      <c r="AZ86" s="128"/>
      <c r="BA86" s="129"/>
      <c r="BB86" s="129"/>
      <c r="BC86" s="129"/>
      <c r="BD86" s="148"/>
      <c r="BE86" s="148"/>
      <c r="BF86" s="148"/>
      <c r="BG86" s="148"/>
      <c r="BH86" s="148"/>
      <c r="BI86" s="148"/>
      <c r="BJ86" s="148"/>
      <c r="BK86" s="148"/>
      <c r="BL86" s="148"/>
      <c r="BM86" s="148"/>
      <c r="BN86" s="148"/>
      <c r="BO86" s="148"/>
      <c r="BP86" s="148"/>
      <c r="BQ86" s="148"/>
      <c r="BR86" s="148"/>
      <c r="BS86" s="148"/>
      <c r="BT86" s="148"/>
      <c r="BU86" s="148"/>
      <c r="BV86" s="148"/>
      <c r="BW86" s="148"/>
      <c r="BX86" s="148"/>
      <c r="BY86" s="148"/>
      <c r="BZ86" s="148"/>
      <c r="CA86" s="148"/>
      <c r="CB86" s="148"/>
      <c r="CC86" s="148"/>
      <c r="CD86" s="148"/>
      <c r="CE86" s="148"/>
      <c r="CF86" s="148"/>
      <c r="CG86" s="148"/>
      <c r="CH86" s="148"/>
      <c r="CI86" s="148"/>
      <c r="CJ86" s="148"/>
      <c r="CK86" s="148"/>
      <c r="CL86" s="148"/>
      <c r="CM86" s="148"/>
      <c r="CN86" s="148"/>
      <c r="CO86" s="148"/>
      <c r="CP86" s="148"/>
      <c r="CQ86" s="148"/>
      <c r="CR86" s="148"/>
      <c r="CS86" s="149"/>
      <c r="CT86" s="128"/>
      <c r="CU86" s="129"/>
      <c r="CV86" s="129"/>
      <c r="CW86" s="129"/>
      <c r="CX86" s="148"/>
      <c r="CY86" s="148"/>
      <c r="CZ86" s="148"/>
      <c r="DA86" s="148"/>
      <c r="DB86" s="148"/>
      <c r="DC86" s="148"/>
      <c r="DD86" s="148"/>
      <c r="DE86" s="148"/>
      <c r="DF86" s="148"/>
      <c r="DG86" s="148"/>
      <c r="DH86" s="148"/>
      <c r="DI86" s="148"/>
      <c r="DJ86" s="148"/>
      <c r="DK86" s="148"/>
      <c r="DL86" s="148"/>
      <c r="DM86" s="148"/>
      <c r="DN86" s="148"/>
      <c r="DO86" s="148"/>
      <c r="DP86" s="148"/>
      <c r="DQ86" s="148"/>
      <c r="DR86" s="148"/>
      <c r="DS86" s="148"/>
      <c r="DT86" s="148"/>
      <c r="DU86" s="148"/>
      <c r="DV86" s="148"/>
      <c r="DW86" s="148"/>
      <c r="DX86" s="148"/>
      <c r="DY86" s="148"/>
      <c r="DZ86" s="148"/>
      <c r="EA86" s="148"/>
      <c r="EB86" s="148"/>
      <c r="EC86" s="148"/>
      <c r="ED86" s="148"/>
      <c r="EE86" s="148"/>
      <c r="EF86" s="148"/>
      <c r="EG86" s="148"/>
      <c r="EH86" s="149"/>
      <c r="EJ86" s="21"/>
      <c r="EK86" s="21"/>
      <c r="EL86" s="21"/>
      <c r="EM86" s="21"/>
      <c r="EN86" s="21"/>
      <c r="ER86" s="83"/>
      <c r="ES86" s="83"/>
      <c r="ET86" s="83"/>
      <c r="EU86" s="83"/>
      <c r="EV86" s="83"/>
      <c r="EW86" s="83"/>
      <c r="EX86" s="83"/>
      <c r="EY86" s="83"/>
      <c r="EZ86" s="83"/>
      <c r="FA86" s="83"/>
      <c r="FB86" s="83"/>
      <c r="FC86" s="83"/>
      <c r="FD86" s="83"/>
      <c r="FE86" s="83"/>
      <c r="FF86" s="83"/>
      <c r="FG86" s="83"/>
      <c r="FH86" s="83"/>
      <c r="FI86" s="83"/>
      <c r="FJ86" s="83"/>
      <c r="FK86" s="83"/>
      <c r="FL86" s="83"/>
      <c r="FM86" s="83"/>
      <c r="FN86" s="83"/>
      <c r="FO86" s="83"/>
      <c r="FP86" s="83"/>
      <c r="FQ86" s="81"/>
      <c r="FR86" s="81"/>
      <c r="FS86" s="81"/>
      <c r="FT86" s="83"/>
      <c r="FU86" s="84"/>
      <c r="FV86" s="84"/>
      <c r="FW86" s="83"/>
      <c r="FX86" s="81"/>
      <c r="FY86" s="81"/>
      <c r="FZ86" s="81"/>
      <c r="GA86" s="81"/>
      <c r="GB86" s="81"/>
      <c r="GC86" s="81"/>
      <c r="GD86" s="81"/>
      <c r="GE86" s="83"/>
      <c r="GF86" s="83"/>
      <c r="GG86" s="83"/>
      <c r="GH86" s="83"/>
      <c r="GI86" s="83"/>
      <c r="GJ86" s="83"/>
      <c r="GK86" s="83"/>
      <c r="GL86" s="83"/>
      <c r="GM86" s="83"/>
      <c r="GN86" s="83"/>
      <c r="GO86" s="83"/>
      <c r="GP86" s="83"/>
      <c r="GQ86" s="83"/>
    </row>
    <row r="87" spans="2:199" ht="15.95" customHeight="1" x14ac:dyDescent="0.2">
      <c r="EJ87" s="21"/>
      <c r="EK87" s="21"/>
      <c r="EL87" s="21"/>
      <c r="EM87" s="21"/>
      <c r="EN87" s="21"/>
      <c r="ER87" s="83"/>
      <c r="ES87" s="83"/>
      <c r="ET87" s="83"/>
      <c r="EU87" s="83"/>
      <c r="EV87" s="83"/>
      <c r="EW87" s="83"/>
      <c r="EX87" s="83"/>
      <c r="EY87" s="83"/>
      <c r="EZ87" s="83"/>
      <c r="FA87" s="83"/>
      <c r="FB87" s="83"/>
      <c r="FC87" s="83"/>
      <c r="FD87" s="83"/>
      <c r="FE87" s="83"/>
      <c r="FF87" s="83"/>
      <c r="FG87" s="83"/>
      <c r="FH87" s="83"/>
      <c r="FI87" s="83"/>
      <c r="FJ87" s="83"/>
      <c r="FK87" s="83"/>
      <c r="FL87" s="83"/>
      <c r="FM87" s="83"/>
      <c r="FN87" s="83"/>
      <c r="FO87" s="83"/>
      <c r="FP87" s="83"/>
      <c r="FQ87" s="81"/>
      <c r="FR87" s="81"/>
      <c r="FS87" s="81"/>
      <c r="FT87" s="83"/>
      <c r="FU87" s="84"/>
      <c r="FV87" s="84"/>
      <c r="FW87" s="83"/>
      <c r="FX87" s="81"/>
      <c r="FY87" s="81"/>
      <c r="FZ87" s="81"/>
      <c r="GA87" s="81"/>
      <c r="GB87" s="81"/>
      <c r="GC87" s="81"/>
      <c r="GD87" s="81"/>
      <c r="GE87" s="83"/>
      <c r="GF87" s="83"/>
      <c r="GG87" s="83"/>
      <c r="GH87" s="83"/>
      <c r="GI87" s="83"/>
      <c r="GJ87" s="83"/>
      <c r="GK87" s="83"/>
      <c r="GL87" s="83"/>
      <c r="GM87" s="83"/>
      <c r="GN87" s="83"/>
      <c r="GO87" s="83"/>
      <c r="GP87" s="83"/>
      <c r="GQ87" s="83"/>
    </row>
    <row r="88" spans="2:199" ht="15.95" customHeight="1" x14ac:dyDescent="0.2">
      <c r="EJ88" s="21"/>
      <c r="EK88" s="21"/>
      <c r="EL88" s="21"/>
      <c r="EM88" s="21"/>
      <c r="EN88" s="21"/>
      <c r="ER88" s="83"/>
      <c r="ES88" s="83"/>
      <c r="ET88" s="83"/>
      <c r="EU88" s="83"/>
      <c r="EV88" s="83"/>
      <c r="EW88" s="83"/>
      <c r="EX88" s="83"/>
      <c r="EY88" s="83"/>
      <c r="EZ88" s="83"/>
      <c r="FA88" s="83"/>
      <c r="FB88" s="83"/>
      <c r="FC88" s="83"/>
      <c r="FD88" s="83"/>
      <c r="FE88" s="83"/>
      <c r="FF88" s="83"/>
      <c r="FG88" s="83"/>
      <c r="FH88" s="83"/>
      <c r="FI88" s="83"/>
      <c r="FJ88" s="83"/>
      <c r="FK88" s="83"/>
      <c r="FL88" s="83"/>
      <c r="FM88" s="83"/>
      <c r="FN88" s="83"/>
      <c r="FO88" s="83"/>
      <c r="FP88" s="83"/>
      <c r="FQ88" s="81"/>
      <c r="FR88" s="81"/>
      <c r="FS88" s="81"/>
      <c r="FT88" s="83"/>
      <c r="FU88" s="84"/>
      <c r="FV88" s="84"/>
      <c r="FW88" s="83"/>
      <c r="FX88" s="81"/>
      <c r="FY88" s="81"/>
      <c r="FZ88" s="81"/>
      <c r="GA88" s="81"/>
      <c r="GB88" s="81"/>
      <c r="GC88" s="81"/>
      <c r="GD88" s="81"/>
      <c r="GE88" s="83"/>
      <c r="GF88" s="83"/>
      <c r="GG88" s="83"/>
      <c r="GH88" s="83"/>
      <c r="GI88" s="83"/>
      <c r="GJ88" s="83"/>
      <c r="GK88" s="83"/>
      <c r="GL88" s="83"/>
      <c r="GM88" s="83"/>
      <c r="GN88" s="83"/>
      <c r="GO88" s="83"/>
      <c r="GP88" s="83"/>
      <c r="GQ88" s="83"/>
    </row>
    <row r="89" spans="2:199" ht="15.95" customHeight="1" x14ac:dyDescent="0.2">
      <c r="EJ89" s="21"/>
      <c r="EK89" s="21"/>
      <c r="EL89" s="21"/>
      <c r="EM89" s="21"/>
      <c r="EN89" s="21"/>
      <c r="ER89" s="83"/>
      <c r="ES89" s="83"/>
      <c r="ET89" s="83"/>
      <c r="EU89" s="83"/>
      <c r="EV89" s="83"/>
      <c r="EW89" s="83"/>
      <c r="EX89" s="83"/>
      <c r="EY89" s="83"/>
      <c r="EZ89" s="83"/>
      <c r="FA89" s="83"/>
      <c r="FB89" s="83"/>
      <c r="FC89" s="83"/>
      <c r="FD89" s="83"/>
      <c r="FE89" s="83"/>
      <c r="FF89" s="83"/>
      <c r="FG89" s="83"/>
      <c r="FH89" s="83"/>
      <c r="FI89" s="83"/>
      <c r="FJ89" s="83"/>
      <c r="FK89" s="83"/>
      <c r="FL89" s="83"/>
      <c r="FM89" s="83"/>
      <c r="FN89" s="83"/>
      <c r="FO89" s="83"/>
      <c r="FP89" s="83"/>
      <c r="FQ89" s="81"/>
      <c r="FR89" s="81"/>
      <c r="FS89" s="81"/>
      <c r="FT89" s="83"/>
      <c r="FU89" s="84"/>
      <c r="FV89" s="84"/>
      <c r="FW89" s="83"/>
      <c r="FX89" s="81"/>
      <c r="FY89" s="81"/>
      <c r="FZ89" s="81"/>
      <c r="GA89" s="81"/>
      <c r="GB89" s="81"/>
      <c r="GC89" s="81"/>
      <c r="GD89" s="81"/>
      <c r="GE89" s="83"/>
      <c r="GF89" s="83"/>
      <c r="GG89" s="83"/>
      <c r="GH89" s="83"/>
      <c r="GI89" s="83"/>
      <c r="GJ89" s="83"/>
      <c r="GK89" s="83"/>
      <c r="GL89" s="83"/>
      <c r="GM89" s="83"/>
      <c r="GN89" s="83"/>
      <c r="GO89" s="83"/>
      <c r="GP89" s="83"/>
      <c r="GQ89" s="83"/>
    </row>
    <row r="90" spans="2:199" ht="15.95" customHeight="1" x14ac:dyDescent="0.2">
      <c r="EJ90" s="21"/>
      <c r="EK90" s="21"/>
      <c r="EL90" s="21"/>
      <c r="EM90" s="21"/>
      <c r="EN90" s="21"/>
      <c r="ER90" s="83"/>
      <c r="ES90" s="83"/>
      <c r="ET90" s="83"/>
      <c r="EU90" s="83"/>
      <c r="EV90" s="83"/>
      <c r="EW90" s="83"/>
      <c r="EX90" s="83"/>
      <c r="EY90" s="83"/>
      <c r="EZ90" s="83"/>
      <c r="FA90" s="83"/>
      <c r="FB90" s="83"/>
      <c r="FC90" s="83"/>
      <c r="FD90" s="83"/>
      <c r="FE90" s="83"/>
      <c r="FF90" s="83"/>
      <c r="FG90" s="83"/>
      <c r="FH90" s="83"/>
      <c r="FI90" s="83"/>
      <c r="FJ90" s="83"/>
      <c r="FK90" s="83"/>
      <c r="FL90" s="83"/>
      <c r="FM90" s="83"/>
      <c r="FN90" s="83"/>
      <c r="FO90" s="83"/>
      <c r="FP90" s="83"/>
      <c r="FQ90" s="81"/>
      <c r="FR90" s="81"/>
      <c r="FS90" s="81"/>
      <c r="FT90" s="83"/>
      <c r="FU90" s="84"/>
      <c r="FV90" s="84"/>
      <c r="FW90" s="83"/>
      <c r="FX90" s="81"/>
      <c r="FY90" s="81"/>
      <c r="FZ90" s="81"/>
      <c r="GA90" s="81"/>
      <c r="GB90" s="81"/>
      <c r="GC90" s="81"/>
      <c r="GD90" s="81"/>
      <c r="GE90" s="83"/>
      <c r="GF90" s="83"/>
      <c r="GG90" s="83"/>
      <c r="GH90" s="83"/>
      <c r="GI90" s="83"/>
      <c r="GJ90" s="83"/>
      <c r="GK90" s="83"/>
      <c r="GL90" s="83"/>
      <c r="GM90" s="83"/>
      <c r="GN90" s="83"/>
      <c r="GO90" s="83"/>
      <c r="GP90" s="83"/>
      <c r="GQ90" s="83"/>
    </row>
    <row r="91" spans="2:199" ht="15.95" customHeight="1" x14ac:dyDescent="0.2">
      <c r="EJ91" s="21"/>
      <c r="EK91" s="21"/>
      <c r="EL91" s="21"/>
      <c r="EM91" s="21"/>
      <c r="EN91" s="21"/>
      <c r="ER91" s="83"/>
      <c r="ES91" s="83"/>
      <c r="ET91" s="83"/>
      <c r="EU91" s="83"/>
      <c r="EV91" s="83"/>
      <c r="EW91" s="83"/>
      <c r="EX91" s="83"/>
      <c r="EY91" s="83"/>
      <c r="EZ91" s="83"/>
      <c r="FA91" s="83"/>
      <c r="FB91" s="83"/>
      <c r="FC91" s="83"/>
      <c r="FD91" s="83"/>
      <c r="FE91" s="83"/>
      <c r="FF91" s="83"/>
      <c r="FG91" s="83"/>
      <c r="FH91" s="83"/>
      <c r="FI91" s="83"/>
      <c r="FJ91" s="83"/>
      <c r="FK91" s="83"/>
      <c r="FL91" s="83"/>
      <c r="FM91" s="83"/>
      <c r="FN91" s="83"/>
      <c r="FO91" s="83"/>
      <c r="FP91" s="83"/>
      <c r="FQ91" s="81"/>
      <c r="FR91" s="81"/>
      <c r="FS91" s="81"/>
      <c r="FT91" s="83"/>
      <c r="FU91" s="84"/>
      <c r="FV91" s="84"/>
      <c r="FW91" s="83"/>
      <c r="FX91" s="81"/>
      <c r="FY91" s="81"/>
      <c r="FZ91" s="81"/>
      <c r="GA91" s="81"/>
      <c r="GB91" s="81"/>
      <c r="GC91" s="81"/>
      <c r="GD91" s="81"/>
      <c r="GE91" s="83"/>
      <c r="GF91" s="83"/>
      <c r="GG91" s="83"/>
      <c r="GH91" s="83"/>
      <c r="GI91" s="83"/>
      <c r="GJ91" s="83"/>
      <c r="GK91" s="83"/>
      <c r="GL91" s="83"/>
      <c r="GM91" s="83"/>
      <c r="GN91" s="83"/>
      <c r="GO91" s="83"/>
      <c r="GP91" s="83"/>
      <c r="GQ91" s="83"/>
    </row>
    <row r="92" spans="2:199" ht="15.95" customHeight="1" x14ac:dyDescent="0.2">
      <c r="EJ92" s="21"/>
      <c r="EK92" s="21"/>
      <c r="EL92" s="21"/>
      <c r="EM92" s="21"/>
      <c r="EN92" s="21"/>
      <c r="ER92" s="83"/>
      <c r="ES92" s="83"/>
      <c r="ET92" s="83"/>
      <c r="EU92" s="83"/>
      <c r="EV92" s="83"/>
      <c r="EW92" s="83"/>
      <c r="EX92" s="83"/>
      <c r="EY92" s="83"/>
      <c r="EZ92" s="83"/>
      <c r="FA92" s="83"/>
      <c r="FB92" s="83"/>
      <c r="FC92" s="83"/>
      <c r="FD92" s="83"/>
      <c r="FE92" s="83"/>
      <c r="FF92" s="83"/>
      <c r="FG92" s="83"/>
      <c r="FH92" s="83"/>
      <c r="FI92" s="83"/>
      <c r="FJ92" s="83"/>
      <c r="FK92" s="83"/>
      <c r="FL92" s="83"/>
      <c r="FM92" s="83"/>
      <c r="FN92" s="83"/>
      <c r="FO92" s="83"/>
      <c r="FP92" s="83"/>
      <c r="FQ92" s="81"/>
      <c r="FR92" s="81"/>
      <c r="FS92" s="81"/>
      <c r="FT92" s="83"/>
      <c r="FU92" s="84"/>
      <c r="FV92" s="84"/>
      <c r="FW92" s="83"/>
      <c r="FX92" s="81"/>
      <c r="FY92" s="81"/>
      <c r="FZ92" s="81"/>
      <c r="GA92" s="81"/>
      <c r="GB92" s="81"/>
      <c r="GC92" s="81"/>
      <c r="GD92" s="81"/>
      <c r="GE92" s="83"/>
      <c r="GF92" s="83"/>
      <c r="GG92" s="83"/>
      <c r="GH92" s="83"/>
      <c r="GI92" s="83"/>
      <c r="GJ92" s="83"/>
      <c r="GK92" s="83"/>
      <c r="GL92" s="83"/>
      <c r="GM92" s="83"/>
      <c r="GN92" s="83"/>
      <c r="GO92" s="83"/>
      <c r="GP92" s="83"/>
      <c r="GQ92" s="83"/>
    </row>
    <row r="93" spans="2:199" ht="15.95" customHeight="1" x14ac:dyDescent="0.2">
      <c r="EJ93" s="21"/>
      <c r="EK93" s="21"/>
      <c r="EL93" s="21"/>
      <c r="EM93" s="21"/>
      <c r="EN93" s="21"/>
      <c r="ER93" s="83"/>
      <c r="ES93" s="83"/>
      <c r="ET93" s="83"/>
      <c r="EU93" s="83"/>
      <c r="EV93" s="83"/>
      <c r="EW93" s="83"/>
      <c r="EX93" s="83"/>
      <c r="EY93" s="83"/>
      <c r="EZ93" s="83"/>
      <c r="FA93" s="83"/>
      <c r="FB93" s="83"/>
      <c r="FC93" s="83"/>
      <c r="FD93" s="83"/>
      <c r="FE93" s="83"/>
      <c r="FF93" s="83"/>
      <c r="FG93" s="83"/>
      <c r="FH93" s="83"/>
      <c r="FI93" s="83"/>
      <c r="FJ93" s="83"/>
      <c r="FK93" s="83"/>
      <c r="FL93" s="83"/>
      <c r="FM93" s="83"/>
      <c r="FN93" s="83"/>
      <c r="FO93" s="83"/>
      <c r="FP93" s="83"/>
      <c r="FQ93" s="81"/>
      <c r="FR93" s="81"/>
      <c r="FS93" s="81"/>
      <c r="FT93" s="83"/>
      <c r="FU93" s="84"/>
      <c r="FV93" s="84"/>
      <c r="FW93" s="83"/>
      <c r="FX93" s="81"/>
      <c r="FY93" s="81"/>
      <c r="FZ93" s="81"/>
      <c r="GA93" s="81"/>
      <c r="GB93" s="81"/>
      <c r="GC93" s="81"/>
      <c r="GD93" s="81"/>
      <c r="GE93" s="83"/>
      <c r="GF93" s="83"/>
      <c r="GG93" s="83"/>
      <c r="GH93" s="83"/>
      <c r="GI93" s="83"/>
      <c r="GJ93" s="83"/>
      <c r="GK93" s="83"/>
      <c r="GL93" s="83"/>
      <c r="GM93" s="83"/>
      <c r="GN93" s="83"/>
      <c r="GO93" s="83"/>
      <c r="GP93" s="83"/>
      <c r="GQ93" s="83"/>
    </row>
    <row r="94" spans="2:199" ht="15.95" customHeight="1" x14ac:dyDescent="0.2">
      <c r="EJ94" s="21"/>
      <c r="EK94" s="21"/>
      <c r="EL94" s="21"/>
      <c r="EM94" s="21"/>
      <c r="EN94" s="21"/>
      <c r="ER94" s="83"/>
      <c r="ES94" s="60"/>
      <c r="ET94" s="60"/>
      <c r="EU94" s="60"/>
      <c r="EV94" s="60"/>
      <c r="EW94" s="60"/>
      <c r="EX94" s="60"/>
      <c r="EY94" s="60"/>
      <c r="EZ94" s="83"/>
      <c r="FA94" s="83"/>
      <c r="FB94" s="83"/>
      <c r="FC94" s="83"/>
      <c r="FD94" s="83"/>
      <c r="FE94" s="83"/>
      <c r="FF94" s="83"/>
      <c r="FG94" s="83"/>
      <c r="FH94" s="83"/>
      <c r="FI94" s="83"/>
      <c r="FJ94" s="83"/>
      <c r="FK94" s="83"/>
      <c r="FL94" s="83"/>
      <c r="FM94" s="83"/>
      <c r="FN94" s="83"/>
      <c r="FO94" s="83"/>
      <c r="FP94" s="83"/>
      <c r="FQ94" s="81"/>
      <c r="FR94" s="81"/>
      <c r="FS94" s="81"/>
      <c r="FT94" s="83"/>
      <c r="FU94" s="84"/>
      <c r="FV94" s="84"/>
      <c r="FW94" s="83"/>
      <c r="FX94" s="81"/>
      <c r="FY94" s="81"/>
      <c r="FZ94" s="81"/>
      <c r="GA94" s="81"/>
      <c r="GB94" s="81"/>
      <c r="GC94" s="81"/>
      <c r="GD94" s="81"/>
      <c r="GE94" s="83"/>
      <c r="GF94" s="83"/>
      <c r="GG94" s="83"/>
      <c r="GH94" s="83"/>
      <c r="GI94" s="83"/>
      <c r="GJ94" s="83"/>
      <c r="GK94" s="83"/>
      <c r="GL94" s="83"/>
      <c r="GM94" s="83"/>
      <c r="GN94" s="83"/>
      <c r="GO94" s="83"/>
      <c r="GP94" s="83"/>
      <c r="GQ94" s="83"/>
    </row>
    <row r="95" spans="2:199" ht="15.95" customHeight="1" x14ac:dyDescent="0.2">
      <c r="EJ95" s="21"/>
      <c r="EK95" s="21"/>
      <c r="EL95" s="21"/>
      <c r="EM95" s="21"/>
      <c r="EN95" s="21"/>
      <c r="ER95" s="83"/>
      <c r="ES95" s="60"/>
      <c r="ET95" s="60"/>
      <c r="EU95" s="60"/>
      <c r="EV95" s="60"/>
      <c r="EW95" s="60"/>
      <c r="EX95" s="60"/>
      <c r="EY95" s="60"/>
      <c r="EZ95" s="83"/>
      <c r="FA95" s="83"/>
      <c r="FB95" s="83"/>
      <c r="FC95" s="83"/>
      <c r="FD95" s="83"/>
      <c r="FE95" s="83"/>
      <c r="FF95" s="83"/>
      <c r="FG95" s="83"/>
      <c r="FH95" s="83"/>
      <c r="FI95" s="83"/>
      <c r="FJ95" s="83"/>
      <c r="FK95" s="83"/>
      <c r="FL95" s="83"/>
      <c r="FM95" s="83"/>
      <c r="FN95" s="83"/>
      <c r="FO95" s="83"/>
      <c r="FP95" s="83"/>
      <c r="FQ95" s="81"/>
      <c r="FR95" s="81"/>
      <c r="FS95" s="81"/>
      <c r="FT95" s="83"/>
      <c r="FU95" s="84"/>
      <c r="FV95" s="84"/>
      <c r="FW95" s="83"/>
      <c r="FX95" s="81"/>
      <c r="FY95" s="81"/>
      <c r="FZ95" s="81"/>
      <c r="GA95" s="81"/>
      <c r="GB95" s="81"/>
      <c r="GC95" s="81"/>
      <c r="GD95" s="81"/>
      <c r="GE95" s="83"/>
      <c r="GF95" s="83"/>
      <c r="GG95" s="83"/>
      <c r="GH95" s="83"/>
      <c r="GI95" s="83"/>
      <c r="GJ95" s="83"/>
      <c r="GK95" s="83"/>
      <c r="GL95" s="83"/>
      <c r="GM95" s="83"/>
      <c r="GN95" s="83"/>
      <c r="GO95" s="83"/>
      <c r="GP95" s="83"/>
      <c r="GQ95" s="83"/>
    </row>
    <row r="96" spans="2:199" ht="15.95" customHeight="1" x14ac:dyDescent="0.2">
      <c r="EJ96" s="21"/>
      <c r="EK96" s="21"/>
      <c r="EL96" s="21"/>
      <c r="EM96" s="21"/>
      <c r="EN96" s="21"/>
      <c r="ER96" s="83"/>
      <c r="ES96" s="60"/>
      <c r="ET96" s="60"/>
      <c r="EU96" s="60"/>
      <c r="EV96" s="60"/>
      <c r="EW96" s="60"/>
      <c r="EX96" s="60"/>
      <c r="EY96" s="60"/>
      <c r="EZ96" s="83"/>
      <c r="FA96" s="83"/>
      <c r="FB96" s="83"/>
      <c r="FC96" s="83"/>
      <c r="FD96" s="83"/>
      <c r="FE96" s="83"/>
      <c r="FF96" s="83"/>
      <c r="FG96" s="83"/>
      <c r="FH96" s="83"/>
      <c r="FI96" s="83"/>
      <c r="FJ96" s="83"/>
      <c r="FK96" s="83"/>
      <c r="FL96" s="83"/>
      <c r="FM96" s="83"/>
      <c r="FN96" s="83"/>
      <c r="FO96" s="83"/>
      <c r="FP96" s="83"/>
      <c r="FQ96" s="81"/>
      <c r="FR96" s="81"/>
      <c r="FS96" s="81"/>
      <c r="FT96" s="83"/>
      <c r="FU96" s="84"/>
      <c r="FV96" s="84"/>
      <c r="FW96" s="83"/>
      <c r="FX96" s="81"/>
      <c r="FY96" s="81"/>
      <c r="FZ96" s="81"/>
      <c r="GA96" s="81"/>
      <c r="GB96" s="81"/>
      <c r="GC96" s="81"/>
      <c r="GD96" s="81"/>
      <c r="GE96" s="83"/>
      <c r="GF96" s="83"/>
      <c r="GG96" s="83"/>
      <c r="GH96" s="83"/>
      <c r="GI96" s="83"/>
      <c r="GJ96" s="83"/>
      <c r="GK96" s="83"/>
      <c r="GL96" s="83"/>
      <c r="GM96" s="83"/>
      <c r="GN96" s="83"/>
      <c r="GO96" s="83"/>
      <c r="GP96" s="83"/>
      <c r="GQ96" s="83"/>
    </row>
    <row r="97" spans="4:199" ht="15.95" customHeight="1" x14ac:dyDescent="0.2">
      <c r="EJ97" s="21"/>
      <c r="EK97" s="21"/>
      <c r="EL97" s="21"/>
      <c r="EM97" s="21"/>
      <c r="EN97" s="21"/>
      <c r="ER97" s="83"/>
      <c r="ES97" s="60"/>
      <c r="ET97" s="60"/>
      <c r="EU97" s="60"/>
      <c r="EV97" s="60"/>
      <c r="EW97" s="60"/>
      <c r="EX97" s="60"/>
      <c r="EY97" s="60"/>
      <c r="EZ97" s="83"/>
      <c r="FA97" s="83"/>
      <c r="FB97" s="83"/>
      <c r="FC97" s="83"/>
      <c r="FD97" s="83"/>
      <c r="FE97" s="83"/>
      <c r="FF97" s="83"/>
      <c r="FG97" s="83"/>
      <c r="FH97" s="83"/>
      <c r="FI97" s="83"/>
      <c r="FJ97" s="83"/>
      <c r="FK97" s="83"/>
      <c r="FL97" s="83"/>
      <c r="FM97" s="83"/>
      <c r="FN97" s="83"/>
      <c r="FO97" s="83"/>
      <c r="FP97" s="83"/>
      <c r="FQ97" s="81"/>
      <c r="FR97" s="81"/>
      <c r="FS97" s="81"/>
      <c r="FT97" s="83"/>
      <c r="FU97" s="84"/>
      <c r="FV97" s="84"/>
      <c r="FW97" s="83"/>
      <c r="FX97" s="81"/>
      <c r="FY97" s="81"/>
      <c r="FZ97" s="81"/>
      <c r="GA97" s="81"/>
      <c r="GB97" s="81"/>
      <c r="GC97" s="81"/>
      <c r="GD97" s="81"/>
      <c r="GE97" s="83"/>
      <c r="GF97" s="83"/>
      <c r="GG97" s="83"/>
      <c r="GH97" s="83"/>
      <c r="GI97" s="83"/>
      <c r="GJ97" s="83"/>
      <c r="GK97" s="83"/>
      <c r="GL97" s="83"/>
      <c r="GM97" s="83"/>
      <c r="GN97" s="83"/>
      <c r="GO97" s="83"/>
      <c r="GP97" s="83"/>
      <c r="GQ97" s="83"/>
    </row>
    <row r="98" spans="4:199" ht="15.95" customHeight="1" x14ac:dyDescent="0.2">
      <c r="EJ98" s="21"/>
      <c r="EK98" s="21"/>
      <c r="EL98" s="21"/>
      <c r="EM98" s="21"/>
      <c r="EN98" s="21"/>
      <c r="ER98" s="83"/>
      <c r="ES98" s="60"/>
      <c r="ET98" s="60"/>
      <c r="EU98" s="60"/>
      <c r="EV98" s="60"/>
      <c r="EW98" s="60"/>
      <c r="EX98" s="60"/>
      <c r="EY98" s="60"/>
      <c r="EZ98" s="83"/>
      <c r="FA98" s="83"/>
      <c r="FB98" s="83"/>
      <c r="FC98" s="83"/>
      <c r="FD98" s="83"/>
      <c r="FE98" s="83"/>
      <c r="FF98" s="83"/>
      <c r="FG98" s="83"/>
      <c r="FH98" s="83"/>
      <c r="FI98" s="83"/>
      <c r="FJ98" s="83"/>
      <c r="FK98" s="83"/>
      <c r="FL98" s="83"/>
      <c r="FM98" s="83"/>
      <c r="FN98" s="83"/>
      <c r="FO98" s="83"/>
      <c r="FP98" s="83"/>
      <c r="FQ98" s="81"/>
      <c r="FR98" s="81"/>
      <c r="FS98" s="81"/>
      <c r="FT98" s="83"/>
      <c r="FU98" s="84"/>
      <c r="FV98" s="84"/>
      <c r="FW98" s="83"/>
      <c r="FX98" s="81"/>
      <c r="FY98" s="81"/>
      <c r="FZ98" s="81"/>
      <c r="GA98" s="81"/>
      <c r="GB98" s="81"/>
      <c r="GC98" s="81"/>
      <c r="GD98" s="81"/>
      <c r="GE98" s="83"/>
      <c r="GF98" s="83"/>
      <c r="GG98" s="83"/>
      <c r="GH98" s="83"/>
      <c r="GI98" s="83"/>
      <c r="GJ98" s="83"/>
      <c r="GK98" s="83"/>
      <c r="GL98" s="83"/>
      <c r="GM98" s="83"/>
      <c r="GN98" s="83"/>
      <c r="GO98" s="83"/>
      <c r="GP98" s="83"/>
      <c r="GQ98" s="83"/>
    </row>
    <row r="99" spans="4:199" ht="15.95" customHeight="1" x14ac:dyDescent="0.2">
      <c r="EJ99" s="21"/>
      <c r="EK99" s="21"/>
      <c r="EL99" s="21"/>
      <c r="EM99" s="21"/>
      <c r="EN99" s="21"/>
      <c r="ER99" s="83"/>
      <c r="ES99" s="60"/>
      <c r="ET99" s="60"/>
      <c r="EU99" s="60"/>
      <c r="EV99" s="60"/>
      <c r="EW99" s="60"/>
      <c r="EX99" s="60"/>
      <c r="EY99" s="60"/>
      <c r="EZ99" s="83"/>
      <c r="FA99" s="83"/>
      <c r="FB99" s="83"/>
      <c r="FC99" s="83"/>
      <c r="FD99" s="83"/>
      <c r="FE99" s="83"/>
      <c r="FF99" s="83"/>
      <c r="FG99" s="83"/>
      <c r="FH99" s="83"/>
      <c r="FI99" s="83"/>
      <c r="FJ99" s="83"/>
      <c r="FK99" s="83"/>
      <c r="FL99" s="83"/>
      <c r="FM99" s="83"/>
      <c r="FN99" s="83"/>
      <c r="FO99" s="83"/>
      <c r="FP99" s="83"/>
      <c r="FQ99" s="81"/>
      <c r="FR99" s="81"/>
      <c r="FS99" s="81"/>
      <c r="FT99" s="83"/>
      <c r="FU99" s="84"/>
      <c r="FV99" s="84"/>
      <c r="FW99" s="83"/>
      <c r="FX99" s="81"/>
      <c r="FY99" s="81"/>
      <c r="FZ99" s="81"/>
      <c r="GA99" s="81"/>
      <c r="GB99" s="81"/>
      <c r="GC99" s="81"/>
      <c r="GD99" s="81"/>
      <c r="GE99" s="83"/>
      <c r="GF99" s="83"/>
      <c r="GG99" s="83"/>
      <c r="GH99" s="83"/>
      <c r="GI99" s="83"/>
      <c r="GJ99" s="83"/>
      <c r="GK99" s="83"/>
      <c r="GL99" s="83"/>
      <c r="GM99" s="83"/>
      <c r="GN99" s="83"/>
      <c r="GO99" s="83"/>
      <c r="GP99" s="83"/>
      <c r="GQ99" s="83"/>
    </row>
    <row r="100" spans="4:199" ht="15.95" customHeight="1" x14ac:dyDescent="0.2">
      <c r="EJ100" s="21"/>
      <c r="EK100" s="21"/>
      <c r="EL100" s="21"/>
      <c r="EM100" s="21"/>
      <c r="EN100" s="21"/>
      <c r="ER100" s="83"/>
      <c r="ES100" s="60"/>
      <c r="ET100" s="60"/>
      <c r="EU100" s="60"/>
      <c r="EV100" s="60"/>
      <c r="EW100" s="60"/>
      <c r="EX100" s="60"/>
      <c r="EY100" s="60"/>
      <c r="EZ100" s="83"/>
      <c r="FA100" s="83"/>
      <c r="FB100" s="83"/>
      <c r="FC100" s="83"/>
      <c r="FD100" s="83"/>
      <c r="FE100" s="83"/>
      <c r="FF100" s="83"/>
      <c r="FG100" s="83"/>
      <c r="FH100" s="83"/>
      <c r="FI100" s="83"/>
      <c r="FJ100" s="83"/>
      <c r="FK100" s="83"/>
      <c r="FL100" s="83"/>
      <c r="FM100" s="83"/>
      <c r="FN100" s="83"/>
      <c r="FO100" s="83"/>
      <c r="FP100" s="83"/>
      <c r="FQ100" s="81"/>
      <c r="FR100" s="81"/>
      <c r="FS100" s="81"/>
      <c r="FT100" s="83"/>
      <c r="FU100" s="84"/>
      <c r="FV100" s="84"/>
      <c r="FW100" s="83"/>
      <c r="FX100" s="81"/>
      <c r="FY100" s="81"/>
      <c r="FZ100" s="81"/>
      <c r="GA100" s="81"/>
      <c r="GB100" s="81"/>
      <c r="GC100" s="81"/>
      <c r="GD100" s="81"/>
      <c r="GE100" s="83"/>
      <c r="GF100" s="83"/>
      <c r="GG100" s="83"/>
      <c r="GH100" s="83"/>
      <c r="GI100" s="83"/>
      <c r="GJ100" s="83"/>
      <c r="GK100" s="83"/>
      <c r="GL100" s="83"/>
      <c r="GM100" s="83"/>
      <c r="GN100" s="83"/>
      <c r="GO100" s="83"/>
      <c r="GP100" s="83"/>
      <c r="GQ100" s="83"/>
    </row>
    <row r="101" spans="4:199" ht="15.95" customHeight="1" x14ac:dyDescent="0.2">
      <c r="EJ101" s="15"/>
      <c r="EK101" s="15"/>
      <c r="EL101" s="15"/>
      <c r="EM101" s="15"/>
      <c r="EN101" s="15"/>
      <c r="ER101" s="83"/>
      <c r="ES101" s="60"/>
      <c r="ET101" s="60"/>
      <c r="EU101" s="60"/>
      <c r="EV101" s="60"/>
      <c r="EW101" s="60"/>
      <c r="EX101" s="60"/>
      <c r="EY101" s="60"/>
      <c r="EZ101" s="83"/>
      <c r="FA101" s="83"/>
      <c r="FB101" s="83"/>
      <c r="FC101" s="83"/>
      <c r="FD101" s="83"/>
      <c r="FE101" s="83"/>
      <c r="FF101" s="83"/>
      <c r="FG101" s="83"/>
      <c r="FH101" s="83"/>
      <c r="FI101" s="83"/>
      <c r="FJ101" s="83"/>
      <c r="FK101" s="83"/>
      <c r="FL101" s="83"/>
      <c r="FM101" s="83"/>
      <c r="FN101" s="83"/>
      <c r="FO101" s="83"/>
      <c r="FP101" s="83"/>
      <c r="FQ101" s="81"/>
      <c r="FR101" s="81"/>
      <c r="FS101" s="81"/>
      <c r="FT101" s="83"/>
      <c r="FU101" s="84"/>
      <c r="FV101" s="84"/>
      <c r="FW101" s="83"/>
      <c r="FX101" s="81"/>
      <c r="FY101" s="81"/>
      <c r="FZ101" s="81"/>
      <c r="GA101" s="81"/>
      <c r="GB101" s="81"/>
      <c r="GC101" s="81"/>
      <c r="GD101" s="81"/>
      <c r="GE101" s="83"/>
      <c r="GF101" s="83"/>
      <c r="GG101" s="83"/>
      <c r="GH101" s="83"/>
      <c r="GI101" s="83"/>
      <c r="GJ101" s="83"/>
      <c r="GK101" s="83"/>
      <c r="GL101" s="83"/>
      <c r="GM101" s="83"/>
      <c r="GN101" s="83"/>
      <c r="GO101" s="83"/>
      <c r="GP101" s="83"/>
      <c r="GQ101" s="83"/>
    </row>
    <row r="102" spans="4:199" ht="15.95" customHeight="1" x14ac:dyDescent="0.2">
      <c r="EJ102" s="15"/>
      <c r="EK102" s="15"/>
      <c r="EL102" s="15"/>
      <c r="EM102" s="15"/>
      <c r="EN102" s="15"/>
      <c r="ER102" s="83"/>
      <c r="ES102" s="60"/>
      <c r="ET102" s="60"/>
      <c r="EU102" s="60"/>
      <c r="EV102" s="60"/>
      <c r="EW102" s="60"/>
      <c r="EX102" s="60"/>
      <c r="EY102" s="60"/>
      <c r="EZ102" s="83"/>
      <c r="FA102" s="83"/>
      <c r="FB102" s="83"/>
      <c r="FC102" s="83"/>
      <c r="FD102" s="83"/>
      <c r="FE102" s="83"/>
      <c r="FF102" s="83"/>
      <c r="FG102" s="83"/>
      <c r="FH102" s="83"/>
      <c r="FI102" s="83"/>
      <c r="FJ102" s="83"/>
      <c r="FK102" s="83"/>
      <c r="FL102" s="83"/>
      <c r="FM102" s="83"/>
      <c r="FN102" s="83"/>
      <c r="FO102" s="83"/>
      <c r="FP102" s="83"/>
      <c r="FQ102" s="81"/>
      <c r="FR102" s="81"/>
      <c r="FS102" s="81"/>
      <c r="FT102" s="83"/>
      <c r="FU102" s="84"/>
      <c r="FV102" s="84"/>
      <c r="FW102" s="83"/>
      <c r="FX102" s="81"/>
      <c r="FY102" s="81"/>
      <c r="FZ102" s="81"/>
      <c r="GA102" s="81"/>
      <c r="GB102" s="81"/>
      <c r="GC102" s="81"/>
      <c r="GD102" s="81"/>
      <c r="GE102" s="83"/>
      <c r="GF102" s="83"/>
      <c r="GG102" s="83"/>
      <c r="GH102" s="83"/>
      <c r="GI102" s="83"/>
      <c r="GJ102" s="83"/>
      <c r="GK102" s="83"/>
      <c r="GL102" s="83"/>
      <c r="GM102" s="83"/>
      <c r="GN102" s="83"/>
      <c r="GO102" s="83"/>
      <c r="GP102" s="83"/>
      <c r="GQ102" s="83"/>
    </row>
    <row r="103" spans="4:199" ht="15.95" customHeight="1" x14ac:dyDescent="0.2">
      <c r="EJ103" s="15"/>
      <c r="EK103" s="15"/>
      <c r="EL103" s="15"/>
      <c r="EM103" s="15"/>
      <c r="EN103" s="15"/>
      <c r="ER103" s="83"/>
      <c r="ES103" s="60"/>
      <c r="ET103" s="60"/>
      <c r="EU103" s="60"/>
      <c r="EV103" s="60"/>
      <c r="EW103" s="60"/>
      <c r="EX103" s="60"/>
      <c r="EY103" s="60"/>
      <c r="EZ103" s="83"/>
      <c r="FA103" s="83"/>
      <c r="FB103" s="83"/>
      <c r="FC103" s="83"/>
      <c r="FD103" s="83"/>
      <c r="FE103" s="83"/>
      <c r="FF103" s="83"/>
      <c r="FG103" s="83"/>
      <c r="FH103" s="83"/>
      <c r="FI103" s="83"/>
      <c r="FJ103" s="83"/>
      <c r="FK103" s="83"/>
      <c r="FL103" s="83"/>
      <c r="FM103" s="83"/>
      <c r="FN103" s="83"/>
      <c r="FO103" s="83"/>
      <c r="FP103" s="83"/>
      <c r="FQ103" s="81"/>
      <c r="FR103" s="81"/>
      <c r="FS103" s="81"/>
      <c r="FT103" s="83"/>
      <c r="FU103" s="84"/>
      <c r="FV103" s="84"/>
      <c r="FW103" s="83"/>
      <c r="FX103" s="81"/>
      <c r="FY103" s="81"/>
      <c r="FZ103" s="81"/>
      <c r="GA103" s="81"/>
      <c r="GB103" s="81"/>
      <c r="GC103" s="81"/>
      <c r="GD103" s="81"/>
      <c r="GE103" s="83"/>
      <c r="GF103" s="83"/>
      <c r="GG103" s="83"/>
      <c r="GH103" s="83"/>
      <c r="GI103" s="83"/>
      <c r="GJ103" s="83"/>
      <c r="GK103" s="83"/>
      <c r="GL103" s="83"/>
      <c r="GM103" s="83"/>
      <c r="GN103" s="83"/>
      <c r="GO103" s="83"/>
      <c r="GP103" s="83"/>
      <c r="GQ103" s="83"/>
    </row>
    <row r="104" spans="4:199" ht="15.95" customHeight="1" x14ac:dyDescent="0.2">
      <c r="EJ104" s="15"/>
      <c r="EK104" s="15"/>
      <c r="EL104" s="15"/>
      <c r="EM104" s="15"/>
      <c r="EN104" s="15"/>
      <c r="ER104" s="83"/>
      <c r="ES104" s="60"/>
      <c r="ET104" s="60"/>
      <c r="EU104" s="60"/>
      <c r="EV104" s="60"/>
      <c r="EW104" s="60"/>
      <c r="EX104" s="60"/>
      <c r="EY104" s="60"/>
      <c r="EZ104" s="83"/>
      <c r="FA104" s="83"/>
      <c r="FB104" s="83"/>
      <c r="FC104" s="83"/>
      <c r="FD104" s="83"/>
      <c r="FE104" s="83"/>
      <c r="FF104" s="83"/>
      <c r="FG104" s="83"/>
      <c r="FH104" s="83"/>
      <c r="FI104" s="83"/>
      <c r="FJ104" s="83"/>
      <c r="FK104" s="83"/>
      <c r="FL104" s="83"/>
      <c r="FM104" s="83"/>
      <c r="FN104" s="83"/>
      <c r="FO104" s="83"/>
      <c r="FP104" s="83"/>
      <c r="FQ104" s="81"/>
      <c r="FR104" s="81"/>
      <c r="FS104" s="81"/>
      <c r="FT104" s="83"/>
      <c r="FU104" s="84"/>
      <c r="FV104" s="84"/>
      <c r="FW104" s="83"/>
      <c r="FX104" s="81"/>
      <c r="FY104" s="81"/>
      <c r="FZ104" s="81"/>
      <c r="GA104" s="81"/>
      <c r="GB104" s="81"/>
      <c r="GC104" s="81"/>
      <c r="GD104" s="81"/>
      <c r="GE104" s="83"/>
      <c r="GF104" s="83"/>
      <c r="GG104" s="83"/>
      <c r="GH104" s="83"/>
      <c r="GI104" s="83"/>
      <c r="GJ104" s="83"/>
      <c r="GK104" s="83"/>
      <c r="GL104" s="83"/>
      <c r="GM104" s="83"/>
      <c r="GN104" s="83"/>
      <c r="GO104" s="83"/>
      <c r="GP104" s="83"/>
      <c r="GQ104" s="83"/>
    </row>
    <row r="105" spans="4:199" ht="15.95" customHeight="1" x14ac:dyDescent="0.2">
      <c r="EJ105" s="15"/>
      <c r="EK105" s="15"/>
      <c r="EL105" s="15"/>
      <c r="EM105" s="15"/>
      <c r="EN105" s="15"/>
      <c r="ER105" s="83"/>
      <c r="ES105" s="60"/>
      <c r="ET105" s="60"/>
      <c r="EU105" s="60"/>
      <c r="EV105" s="60"/>
      <c r="EW105" s="60"/>
      <c r="EX105" s="60"/>
      <c r="EY105" s="60"/>
      <c r="EZ105" s="83"/>
      <c r="FA105" s="83"/>
      <c r="FB105" s="83"/>
      <c r="FC105" s="83"/>
      <c r="FD105" s="83"/>
      <c r="FE105" s="83"/>
      <c r="FF105" s="83"/>
      <c r="FG105" s="83"/>
      <c r="FH105" s="83"/>
      <c r="FI105" s="83"/>
      <c r="FJ105" s="83"/>
      <c r="FK105" s="83"/>
      <c r="FL105" s="83"/>
      <c r="FM105" s="83"/>
      <c r="FN105" s="83"/>
      <c r="FO105" s="83"/>
      <c r="FP105" s="83"/>
      <c r="FQ105" s="81"/>
      <c r="FR105" s="81"/>
      <c r="FS105" s="81"/>
      <c r="FT105" s="83"/>
      <c r="FU105" s="84"/>
      <c r="FV105" s="84"/>
      <c r="FW105" s="83"/>
      <c r="FX105" s="81"/>
      <c r="FY105" s="81"/>
      <c r="FZ105" s="81"/>
      <c r="GA105" s="81"/>
      <c r="GB105" s="81"/>
      <c r="GC105" s="81"/>
      <c r="GD105" s="81"/>
      <c r="GE105" s="83"/>
      <c r="GF105" s="83"/>
      <c r="GG105" s="83"/>
      <c r="GH105" s="83"/>
      <c r="GI105" s="83"/>
      <c r="GJ105" s="83"/>
      <c r="GK105" s="83"/>
      <c r="GL105" s="83"/>
      <c r="GM105" s="83"/>
      <c r="GN105" s="83"/>
      <c r="GO105" s="83"/>
      <c r="GP105" s="83"/>
      <c r="GQ105" s="83"/>
    </row>
    <row r="106" spans="4:199" ht="15.95" customHeight="1" x14ac:dyDescent="0.2">
      <c r="EJ106" s="15"/>
      <c r="EK106" s="15"/>
      <c r="EL106" s="15"/>
      <c r="EM106" s="15"/>
      <c r="EN106" s="15"/>
      <c r="ER106" s="83"/>
      <c r="ES106" s="60"/>
      <c r="ET106" s="60"/>
      <c r="EU106" s="60"/>
      <c r="EV106" s="60"/>
      <c r="EW106" s="60"/>
      <c r="EX106" s="60"/>
      <c r="EY106" s="60"/>
      <c r="EZ106" s="83"/>
      <c r="FA106" s="83"/>
      <c r="FB106" s="83"/>
      <c r="FC106" s="83"/>
      <c r="FD106" s="83"/>
      <c r="FE106" s="83"/>
      <c r="FF106" s="83"/>
      <c r="FG106" s="83"/>
      <c r="FH106" s="83"/>
      <c r="FI106" s="83"/>
      <c r="FJ106" s="83"/>
      <c r="FK106" s="83"/>
      <c r="FL106" s="83"/>
      <c r="FM106" s="83"/>
      <c r="FN106" s="83"/>
      <c r="FO106" s="83"/>
      <c r="FP106" s="83"/>
      <c r="FQ106" s="81"/>
      <c r="FR106" s="81"/>
      <c r="FS106" s="81"/>
      <c r="FT106" s="83"/>
      <c r="FU106" s="84"/>
      <c r="FV106" s="84"/>
      <c r="FW106" s="83"/>
      <c r="FX106" s="81"/>
      <c r="FY106" s="81"/>
      <c r="FZ106" s="81"/>
      <c r="GA106" s="81"/>
      <c r="GB106" s="81"/>
      <c r="GC106" s="81"/>
      <c r="GD106" s="81"/>
      <c r="GE106" s="83"/>
      <c r="GF106" s="83"/>
      <c r="GG106" s="83"/>
      <c r="GH106" s="83"/>
      <c r="GI106" s="83"/>
      <c r="GJ106" s="83"/>
      <c r="GK106" s="83"/>
      <c r="GL106" s="83"/>
      <c r="GM106" s="83"/>
      <c r="GN106" s="83"/>
      <c r="GO106" s="83"/>
      <c r="GP106" s="83"/>
      <c r="GQ106" s="83"/>
    </row>
    <row r="107" spans="4:199" ht="15.95" customHeight="1" x14ac:dyDescent="0.2">
      <c r="ER107" s="83"/>
      <c r="ES107" s="60"/>
      <c r="ET107" s="60"/>
      <c r="EU107" s="60"/>
      <c r="EV107" s="60"/>
      <c r="EW107" s="60"/>
      <c r="EX107" s="60"/>
      <c r="EY107" s="60"/>
      <c r="EZ107" s="83"/>
      <c r="FA107" s="83"/>
      <c r="FB107" s="83"/>
      <c r="FC107" s="83"/>
      <c r="FD107" s="83"/>
      <c r="FE107" s="83"/>
      <c r="FF107" s="83"/>
      <c r="FG107" s="83"/>
      <c r="FH107" s="83"/>
      <c r="FI107" s="83"/>
      <c r="FJ107" s="83"/>
      <c r="FK107" s="83"/>
      <c r="FL107" s="83"/>
      <c r="FM107" s="83"/>
      <c r="FN107" s="83"/>
      <c r="FO107" s="83"/>
      <c r="FP107" s="83"/>
      <c r="FQ107" s="81"/>
      <c r="FR107" s="81"/>
      <c r="FS107" s="81"/>
      <c r="FT107" s="83"/>
      <c r="FU107" s="84"/>
      <c r="FV107" s="84"/>
      <c r="FW107" s="83"/>
      <c r="FX107" s="81"/>
      <c r="FY107" s="81"/>
      <c r="FZ107" s="81"/>
      <c r="GA107" s="81"/>
      <c r="GB107" s="81"/>
      <c r="GC107" s="81"/>
      <c r="GD107" s="81"/>
      <c r="GE107" s="83"/>
      <c r="GF107" s="83"/>
      <c r="GG107" s="83"/>
      <c r="GH107" s="83"/>
      <c r="GI107" s="83"/>
      <c r="GJ107" s="83"/>
      <c r="GK107" s="83"/>
      <c r="GL107" s="83"/>
      <c r="GM107" s="83"/>
      <c r="GN107" s="83"/>
      <c r="GO107" s="83"/>
      <c r="GP107" s="83"/>
      <c r="GQ107" s="83"/>
    </row>
    <row r="108" spans="4:199" ht="15.95" customHeight="1" x14ac:dyDescent="0.2">
      <c r="D108" s="21"/>
      <c r="E108" s="21"/>
      <c r="EO108" s="99"/>
      <c r="EP108" s="99"/>
      <c r="EQ108" s="99"/>
      <c r="ER108" s="83"/>
      <c r="ES108" s="60"/>
      <c r="ET108" s="60"/>
      <c r="EU108" s="60"/>
      <c r="EV108" s="60"/>
      <c r="EW108" s="60"/>
      <c r="EX108" s="60"/>
      <c r="EY108" s="60"/>
      <c r="EZ108" s="83"/>
      <c r="FA108" s="83"/>
      <c r="FB108" s="83"/>
      <c r="FC108" s="83"/>
      <c r="FD108" s="83"/>
      <c r="FE108" s="83"/>
      <c r="FF108" s="83"/>
      <c r="FG108" s="83"/>
      <c r="FH108" s="83"/>
      <c r="FI108" s="83"/>
      <c r="FJ108" s="83"/>
      <c r="FK108" s="83"/>
      <c r="FL108" s="83"/>
      <c r="FM108" s="83"/>
      <c r="FN108" s="83"/>
      <c r="FO108" s="83"/>
      <c r="FP108" s="83"/>
      <c r="FQ108" s="81"/>
      <c r="FR108" s="81"/>
      <c r="FS108" s="81"/>
      <c r="FT108" s="83"/>
      <c r="FU108" s="84"/>
      <c r="FV108" s="84"/>
      <c r="FW108" s="83"/>
      <c r="FX108" s="81"/>
      <c r="FY108" s="81"/>
      <c r="FZ108" s="81"/>
      <c r="GA108" s="81"/>
      <c r="GB108" s="81"/>
      <c r="GC108" s="81"/>
      <c r="GD108" s="81"/>
      <c r="GE108" s="83"/>
      <c r="GF108" s="83"/>
      <c r="GG108" s="83"/>
      <c r="GH108" s="83"/>
      <c r="GI108" s="83"/>
      <c r="GJ108" s="83"/>
      <c r="GK108" s="83"/>
      <c r="GL108" s="83"/>
      <c r="GM108" s="83"/>
      <c r="GN108" s="83"/>
      <c r="GO108" s="83"/>
      <c r="GP108" s="83"/>
      <c r="GQ108" s="83"/>
    </row>
    <row r="109" spans="4:199" ht="15.95" customHeight="1" x14ac:dyDescent="0.2">
      <c r="D109" s="21"/>
      <c r="E109" s="21"/>
      <c r="ER109" s="83"/>
      <c r="ES109" s="60"/>
      <c r="ET109" s="60"/>
      <c r="EU109" s="60"/>
      <c r="EV109" s="60"/>
      <c r="EW109" s="60"/>
      <c r="EX109" s="60"/>
      <c r="EY109" s="60"/>
      <c r="EZ109" s="83"/>
      <c r="FA109" s="83"/>
      <c r="FB109" s="83"/>
      <c r="FC109" s="83"/>
      <c r="FD109" s="83"/>
      <c r="FE109" s="83"/>
      <c r="FF109" s="83"/>
      <c r="FG109" s="83"/>
      <c r="FH109" s="83"/>
      <c r="FI109" s="83"/>
      <c r="FJ109" s="83"/>
      <c r="FK109" s="83"/>
      <c r="FL109" s="83"/>
      <c r="FM109" s="83"/>
      <c r="FN109" s="83"/>
      <c r="FO109" s="83"/>
      <c r="FP109" s="83"/>
      <c r="FQ109" s="81"/>
      <c r="FR109" s="81"/>
      <c r="FS109" s="81"/>
      <c r="FT109" s="83"/>
      <c r="FU109" s="84"/>
      <c r="FV109" s="84"/>
      <c r="FW109" s="83"/>
      <c r="FX109" s="81"/>
      <c r="FY109" s="81"/>
      <c r="FZ109" s="81"/>
      <c r="GA109" s="81"/>
      <c r="GB109" s="81"/>
      <c r="GC109" s="81"/>
      <c r="GD109" s="81"/>
      <c r="GE109" s="83"/>
      <c r="GF109" s="83"/>
      <c r="GG109" s="83"/>
      <c r="GH109" s="83"/>
      <c r="GI109" s="83"/>
      <c r="GJ109" s="83"/>
      <c r="GK109" s="83"/>
      <c r="GL109" s="83"/>
      <c r="GM109" s="83"/>
      <c r="GN109" s="83"/>
      <c r="GO109" s="83"/>
      <c r="GP109" s="83"/>
      <c r="GQ109" s="83"/>
    </row>
    <row r="110" spans="4:199" ht="15.95" customHeight="1" x14ac:dyDescent="0.2">
      <c r="D110" s="21"/>
      <c r="E110" s="21"/>
      <c r="ER110" s="83"/>
      <c r="ES110" s="60"/>
      <c r="ET110" s="60"/>
      <c r="EU110" s="60"/>
      <c r="EV110" s="60"/>
      <c r="EW110" s="60"/>
      <c r="EX110" s="60"/>
      <c r="EY110" s="60"/>
      <c r="EZ110" s="83"/>
      <c r="FA110" s="83"/>
      <c r="FB110" s="83"/>
      <c r="FC110" s="83"/>
      <c r="FD110" s="83"/>
      <c r="FE110" s="83"/>
      <c r="FF110" s="83"/>
      <c r="FG110" s="83"/>
      <c r="FH110" s="83"/>
      <c r="FI110" s="83"/>
      <c r="FJ110" s="83"/>
      <c r="FK110" s="83"/>
      <c r="FL110" s="83"/>
      <c r="FM110" s="83"/>
      <c r="FN110" s="83"/>
      <c r="FO110" s="83"/>
      <c r="FP110" s="83"/>
      <c r="FQ110" s="81"/>
      <c r="FR110" s="81"/>
      <c r="FS110" s="81"/>
      <c r="FT110" s="83"/>
      <c r="FU110" s="84"/>
      <c r="FV110" s="84"/>
      <c r="FW110" s="83"/>
      <c r="FX110" s="81"/>
      <c r="FY110" s="81"/>
      <c r="FZ110" s="81"/>
      <c r="GA110" s="81"/>
      <c r="GB110" s="81"/>
      <c r="GC110" s="81"/>
      <c r="GD110" s="81"/>
      <c r="GE110" s="83"/>
      <c r="GF110" s="83"/>
      <c r="GG110" s="83"/>
      <c r="GH110" s="83"/>
      <c r="GI110" s="83"/>
      <c r="GJ110" s="83"/>
      <c r="GK110" s="83"/>
      <c r="GL110" s="83"/>
      <c r="GM110" s="83"/>
      <c r="GN110" s="83"/>
      <c r="GO110" s="83"/>
      <c r="GP110" s="83"/>
      <c r="GQ110" s="83"/>
    </row>
    <row r="111" spans="4:199" ht="15.95" customHeight="1" x14ac:dyDescent="0.2">
      <c r="D111" s="21"/>
      <c r="E111" s="21"/>
      <c r="ER111" s="83"/>
      <c r="ES111" s="60"/>
      <c r="ET111" s="60"/>
      <c r="EU111" s="60"/>
      <c r="EV111" s="60"/>
      <c r="EW111" s="60"/>
      <c r="EX111" s="60"/>
      <c r="EY111" s="60"/>
      <c r="EZ111" s="83"/>
      <c r="FA111" s="83"/>
      <c r="FB111" s="83"/>
      <c r="FC111" s="83"/>
      <c r="FD111" s="83"/>
      <c r="FE111" s="83"/>
      <c r="FF111" s="83"/>
      <c r="FG111" s="83"/>
      <c r="FH111" s="83"/>
      <c r="FI111" s="83"/>
      <c r="FJ111" s="83"/>
      <c r="FK111" s="83"/>
      <c r="FL111" s="83"/>
      <c r="FM111" s="83"/>
      <c r="FN111" s="83"/>
      <c r="FO111" s="83"/>
      <c r="FP111" s="83"/>
      <c r="FQ111" s="81"/>
      <c r="FR111" s="81"/>
      <c r="FS111" s="81"/>
      <c r="FT111" s="83"/>
      <c r="FU111" s="84"/>
      <c r="FV111" s="84"/>
      <c r="FW111" s="83"/>
      <c r="FX111" s="81"/>
      <c r="FY111" s="81"/>
      <c r="FZ111" s="81"/>
      <c r="GA111" s="81"/>
      <c r="GB111" s="81"/>
      <c r="GC111" s="81"/>
      <c r="GD111" s="81"/>
      <c r="GE111" s="83"/>
      <c r="GF111" s="83"/>
      <c r="GG111" s="83"/>
      <c r="GH111" s="83"/>
      <c r="GI111" s="83"/>
      <c r="GJ111" s="83"/>
      <c r="GK111" s="83"/>
      <c r="GL111" s="83"/>
      <c r="GM111" s="83"/>
      <c r="GN111" s="83"/>
      <c r="GO111" s="83"/>
      <c r="GP111" s="83"/>
      <c r="GQ111" s="83"/>
    </row>
    <row r="112" spans="4:199" ht="15.95" customHeight="1" x14ac:dyDescent="0.2">
      <c r="D112" s="21"/>
      <c r="E112" s="21"/>
      <c r="ER112" s="83"/>
      <c r="ES112" s="60"/>
      <c r="ET112" s="60"/>
      <c r="EU112" s="60"/>
      <c r="EV112" s="60"/>
      <c r="EW112" s="60"/>
      <c r="EX112" s="60"/>
      <c r="EY112" s="60"/>
      <c r="EZ112" s="83"/>
      <c r="FA112" s="83"/>
      <c r="FB112" s="83"/>
      <c r="FC112" s="83"/>
      <c r="FD112" s="83"/>
      <c r="FE112" s="83"/>
      <c r="FF112" s="83"/>
      <c r="FG112" s="83"/>
      <c r="FH112" s="83"/>
      <c r="FI112" s="83"/>
      <c r="FJ112" s="83"/>
      <c r="FK112" s="83"/>
      <c r="FL112" s="83"/>
      <c r="FM112" s="83"/>
      <c r="FN112" s="83"/>
      <c r="FO112" s="83"/>
      <c r="FP112" s="83"/>
      <c r="FQ112" s="81"/>
      <c r="FR112" s="81"/>
      <c r="FS112" s="81"/>
      <c r="FT112" s="83"/>
      <c r="FU112" s="84"/>
      <c r="FV112" s="84"/>
      <c r="FW112" s="83"/>
      <c r="FX112" s="81"/>
      <c r="FY112" s="81"/>
      <c r="FZ112" s="81"/>
      <c r="GA112" s="81"/>
      <c r="GB112" s="81"/>
      <c r="GC112" s="81"/>
      <c r="GD112" s="81"/>
      <c r="GE112" s="83"/>
      <c r="GF112" s="83"/>
      <c r="GG112" s="83"/>
      <c r="GH112" s="83"/>
      <c r="GI112" s="83"/>
      <c r="GJ112" s="83"/>
      <c r="GK112" s="83"/>
      <c r="GL112" s="83"/>
      <c r="GM112" s="83"/>
      <c r="GN112" s="83"/>
      <c r="GO112" s="83"/>
      <c r="GP112" s="83"/>
      <c r="GQ112" s="83"/>
    </row>
    <row r="113" spans="4:199" ht="15.95" customHeight="1" x14ac:dyDescent="0.2">
      <c r="D113" s="21"/>
      <c r="E113" s="21"/>
      <c r="ER113" s="83"/>
      <c r="ES113" s="60"/>
      <c r="ET113" s="60"/>
      <c r="EU113" s="60"/>
      <c r="EV113" s="60"/>
      <c r="EW113" s="60"/>
      <c r="EX113" s="60"/>
      <c r="EY113" s="60"/>
      <c r="EZ113" s="83"/>
      <c r="FA113" s="83"/>
      <c r="FB113" s="83"/>
      <c r="FC113" s="83"/>
      <c r="FD113" s="83"/>
      <c r="FE113" s="83"/>
      <c r="FF113" s="83"/>
      <c r="FG113" s="83"/>
      <c r="FH113" s="83"/>
      <c r="FI113" s="83"/>
      <c r="FJ113" s="83"/>
      <c r="FK113" s="83"/>
      <c r="FL113" s="83"/>
      <c r="FM113" s="83"/>
      <c r="FN113" s="83"/>
      <c r="FO113" s="83"/>
      <c r="FP113" s="83"/>
      <c r="FQ113" s="81"/>
      <c r="FR113" s="81"/>
      <c r="FS113" s="81"/>
      <c r="FT113" s="83"/>
      <c r="FU113" s="84"/>
      <c r="FV113" s="84"/>
      <c r="FW113" s="83"/>
      <c r="FX113" s="81"/>
      <c r="FY113" s="81"/>
      <c r="FZ113" s="81"/>
      <c r="GA113" s="81"/>
      <c r="GB113" s="81"/>
      <c r="GC113" s="81"/>
      <c r="GD113" s="81"/>
      <c r="GE113" s="83"/>
      <c r="GF113" s="83"/>
      <c r="GG113" s="83"/>
      <c r="GH113" s="83"/>
      <c r="GI113" s="83"/>
      <c r="GJ113" s="83"/>
      <c r="GK113" s="83"/>
      <c r="GL113" s="83"/>
      <c r="GM113" s="83"/>
      <c r="GN113" s="83"/>
      <c r="GO113" s="83"/>
      <c r="GP113" s="83"/>
      <c r="GQ113" s="83"/>
    </row>
    <row r="114" spans="4:199" ht="15.95" customHeight="1" x14ac:dyDescent="0.2">
      <c r="D114" s="21"/>
      <c r="E114" s="21"/>
      <c r="ER114" s="83"/>
      <c r="ES114" s="60"/>
      <c r="ET114" s="60"/>
      <c r="EU114" s="60"/>
      <c r="EV114" s="60"/>
      <c r="EW114" s="60"/>
      <c r="EX114" s="60"/>
      <c r="EY114" s="60"/>
      <c r="EZ114" s="83"/>
      <c r="FA114" s="83"/>
      <c r="FB114" s="83"/>
      <c r="FC114" s="83"/>
      <c r="FD114" s="83"/>
      <c r="FE114" s="83"/>
      <c r="FF114" s="83"/>
      <c r="FG114" s="83"/>
      <c r="FH114" s="83"/>
      <c r="FI114" s="83"/>
      <c r="FJ114" s="83"/>
      <c r="FK114" s="83"/>
      <c r="FL114" s="83"/>
      <c r="FM114" s="83"/>
      <c r="FN114" s="83"/>
      <c r="FO114" s="83"/>
      <c r="FP114" s="83"/>
      <c r="FQ114" s="81"/>
      <c r="FR114" s="81"/>
      <c r="FS114" s="81"/>
      <c r="FT114" s="83"/>
      <c r="FU114" s="84"/>
      <c r="FV114" s="84"/>
      <c r="FW114" s="83"/>
      <c r="FX114" s="81"/>
      <c r="FY114" s="81"/>
      <c r="FZ114" s="81"/>
      <c r="GA114" s="81"/>
      <c r="GB114" s="81"/>
      <c r="GC114" s="81"/>
      <c r="GD114" s="81"/>
      <c r="GE114" s="83"/>
      <c r="GF114" s="83"/>
      <c r="GG114" s="83"/>
      <c r="GH114" s="83"/>
      <c r="GI114" s="83"/>
      <c r="GJ114" s="83"/>
      <c r="GK114" s="83"/>
      <c r="GL114" s="83"/>
      <c r="GM114" s="83"/>
      <c r="GN114" s="83"/>
      <c r="GO114" s="83"/>
      <c r="GP114" s="83"/>
      <c r="GQ114" s="83"/>
    </row>
    <row r="115" spans="4:199" ht="15.95" customHeight="1" x14ac:dyDescent="0.2">
      <c r="D115" s="21"/>
      <c r="E115" s="21"/>
      <c r="ER115" s="83"/>
      <c r="ES115" s="60"/>
      <c r="ET115" s="60"/>
      <c r="EU115" s="60"/>
      <c r="EV115" s="60"/>
      <c r="EW115" s="60"/>
      <c r="EX115" s="60"/>
      <c r="EY115" s="60"/>
      <c r="EZ115" s="83"/>
      <c r="FA115" s="83"/>
      <c r="FB115" s="83"/>
      <c r="FC115" s="83"/>
      <c r="FD115" s="83"/>
      <c r="FE115" s="83"/>
      <c r="FF115" s="83"/>
      <c r="FG115" s="83"/>
      <c r="FH115" s="83"/>
      <c r="FI115" s="83"/>
      <c r="FJ115" s="83"/>
      <c r="FK115" s="83"/>
      <c r="FL115" s="83"/>
      <c r="FM115" s="83"/>
      <c r="FN115" s="83"/>
      <c r="FO115" s="83"/>
      <c r="FP115" s="83"/>
      <c r="FQ115" s="81"/>
      <c r="FR115" s="81"/>
      <c r="FS115" s="81"/>
      <c r="FT115" s="83"/>
      <c r="FU115" s="84"/>
      <c r="FV115" s="84"/>
      <c r="FW115" s="83"/>
      <c r="FX115" s="81"/>
      <c r="FY115" s="81"/>
      <c r="FZ115" s="81"/>
      <c r="GA115" s="81"/>
      <c r="GB115" s="81"/>
      <c r="GC115" s="81"/>
      <c r="GD115" s="81"/>
      <c r="GE115" s="83"/>
      <c r="GF115" s="83"/>
      <c r="GG115" s="83"/>
      <c r="GH115" s="83"/>
      <c r="GI115" s="83"/>
      <c r="GJ115" s="83"/>
      <c r="GK115" s="83"/>
      <c r="GL115" s="83"/>
      <c r="GM115" s="83"/>
      <c r="GN115" s="83"/>
      <c r="GO115" s="83"/>
      <c r="GP115" s="83"/>
      <c r="GQ115" s="83"/>
    </row>
    <row r="116" spans="4:199" ht="15.95" customHeight="1" x14ac:dyDescent="0.2">
      <c r="D116" s="21"/>
      <c r="E116" s="21"/>
      <c r="ER116" s="83"/>
      <c r="ES116" s="60"/>
      <c r="ET116" s="60"/>
      <c r="EU116" s="60"/>
      <c r="EV116" s="60"/>
      <c r="EW116" s="60"/>
      <c r="EX116" s="60"/>
      <c r="EY116" s="60"/>
      <c r="EZ116" s="83"/>
      <c r="FA116" s="83"/>
      <c r="FB116" s="83"/>
      <c r="FC116" s="83"/>
      <c r="FD116" s="83"/>
      <c r="FE116" s="83"/>
      <c r="FF116" s="83"/>
      <c r="FG116" s="83"/>
      <c r="FH116" s="83"/>
      <c r="FI116" s="83"/>
      <c r="FJ116" s="83"/>
      <c r="FK116" s="83"/>
      <c r="FL116" s="83"/>
      <c r="FM116" s="83"/>
      <c r="FN116" s="83"/>
      <c r="FO116" s="83"/>
      <c r="FP116" s="83"/>
      <c r="FQ116" s="81"/>
      <c r="FR116" s="81"/>
      <c r="FS116" s="81"/>
      <c r="FT116" s="83"/>
      <c r="FU116" s="84"/>
      <c r="FV116" s="84"/>
      <c r="FW116" s="83"/>
      <c r="FX116" s="81"/>
      <c r="FY116" s="81"/>
      <c r="FZ116" s="81"/>
      <c r="GA116" s="81"/>
      <c r="GB116" s="81"/>
      <c r="GC116" s="81"/>
      <c r="GD116" s="81"/>
      <c r="GE116" s="83"/>
      <c r="GF116" s="83"/>
      <c r="GG116" s="83"/>
      <c r="GH116" s="83"/>
      <c r="GI116" s="83"/>
      <c r="GJ116" s="83"/>
      <c r="GK116" s="83"/>
      <c r="GL116" s="83"/>
      <c r="GM116" s="83"/>
      <c r="GN116" s="83"/>
      <c r="GO116" s="83"/>
      <c r="GP116" s="83"/>
      <c r="GQ116" s="83"/>
    </row>
    <row r="117" spans="4:199" ht="15.95" customHeight="1" x14ac:dyDescent="0.2">
      <c r="D117" s="21"/>
      <c r="E117" s="21"/>
      <c r="ER117" s="83"/>
      <c r="ES117" s="60"/>
      <c r="ET117" s="60"/>
      <c r="EU117" s="60"/>
      <c r="EV117" s="60"/>
      <c r="EW117" s="60"/>
      <c r="EX117" s="60"/>
      <c r="EY117" s="60"/>
      <c r="EZ117" s="83"/>
      <c r="FA117" s="83"/>
      <c r="FB117" s="83"/>
      <c r="FC117" s="83"/>
      <c r="FD117" s="83"/>
      <c r="FE117" s="83"/>
      <c r="FF117" s="83"/>
      <c r="FG117" s="83"/>
      <c r="FH117" s="83"/>
      <c r="FI117" s="83"/>
      <c r="FJ117" s="83"/>
      <c r="FK117" s="83"/>
      <c r="FL117" s="83"/>
      <c r="FM117" s="83"/>
      <c r="FN117" s="83"/>
      <c r="FO117" s="83"/>
      <c r="FP117" s="83"/>
      <c r="FQ117" s="81"/>
      <c r="FR117" s="81"/>
      <c r="FS117" s="81"/>
      <c r="FT117" s="83"/>
      <c r="FU117" s="84"/>
      <c r="FV117" s="84"/>
      <c r="FW117" s="83"/>
      <c r="FX117" s="81"/>
      <c r="FY117" s="81"/>
      <c r="FZ117" s="81"/>
      <c r="GA117" s="81"/>
      <c r="GB117" s="81"/>
      <c r="GC117" s="81"/>
      <c r="GD117" s="81"/>
      <c r="GE117" s="83"/>
      <c r="GF117" s="83"/>
      <c r="GG117" s="83"/>
      <c r="GH117" s="83"/>
      <c r="GI117" s="83"/>
      <c r="GJ117" s="83"/>
      <c r="GK117" s="83"/>
      <c r="GL117" s="83"/>
      <c r="GM117" s="83"/>
      <c r="GN117" s="83"/>
      <c r="GO117" s="83"/>
      <c r="GP117" s="83"/>
      <c r="GQ117" s="83"/>
    </row>
    <row r="118" spans="4:199" ht="15.95" customHeight="1" x14ac:dyDescent="0.2">
      <c r="D118" s="21"/>
      <c r="E118" s="21"/>
      <c r="ER118" s="83"/>
      <c r="ES118" s="60"/>
      <c r="ET118" s="60"/>
      <c r="EU118" s="60"/>
      <c r="EV118" s="60"/>
      <c r="EW118" s="60"/>
      <c r="EX118" s="60"/>
      <c r="EY118" s="60"/>
      <c r="EZ118" s="83"/>
      <c r="FA118" s="83"/>
      <c r="FB118" s="83"/>
      <c r="FC118" s="83"/>
      <c r="FD118" s="83"/>
      <c r="FE118" s="83"/>
      <c r="FF118" s="83"/>
      <c r="FG118" s="83"/>
      <c r="FH118" s="83"/>
      <c r="FI118" s="83"/>
      <c r="FJ118" s="83"/>
      <c r="FK118" s="83"/>
      <c r="FL118" s="83"/>
      <c r="FM118" s="83"/>
      <c r="FN118" s="83"/>
      <c r="FO118" s="83"/>
      <c r="FP118" s="83"/>
      <c r="FQ118" s="81"/>
      <c r="FR118" s="81"/>
      <c r="FS118" s="81"/>
      <c r="FT118" s="83"/>
      <c r="FU118" s="84"/>
      <c r="FV118" s="84"/>
      <c r="FW118" s="83"/>
      <c r="FX118" s="81"/>
      <c r="FY118" s="81"/>
      <c r="FZ118" s="81"/>
      <c r="GA118" s="81"/>
      <c r="GB118" s="81"/>
      <c r="GC118" s="81"/>
      <c r="GD118" s="81"/>
      <c r="GE118" s="83"/>
      <c r="GF118" s="83"/>
      <c r="GG118" s="83"/>
      <c r="GH118" s="83"/>
      <c r="GI118" s="83"/>
      <c r="GJ118" s="83"/>
      <c r="GK118" s="83"/>
      <c r="GL118" s="83"/>
      <c r="GM118" s="83"/>
      <c r="GN118" s="83"/>
      <c r="GO118" s="83"/>
      <c r="GP118" s="83"/>
      <c r="GQ118" s="83"/>
    </row>
    <row r="119" spans="4:199" ht="15.95" customHeight="1" x14ac:dyDescent="0.2">
      <c r="D119" s="21"/>
      <c r="E119" s="21"/>
      <c r="ER119" s="83"/>
      <c r="ES119" s="60"/>
      <c r="ET119" s="60"/>
      <c r="EU119" s="60"/>
      <c r="EV119" s="60"/>
      <c r="EW119" s="60"/>
      <c r="EX119" s="60"/>
      <c r="EY119" s="60"/>
      <c r="EZ119" s="83"/>
      <c r="FA119" s="83"/>
      <c r="FB119" s="83"/>
      <c r="FC119" s="83"/>
      <c r="FD119" s="83"/>
      <c r="FE119" s="83"/>
      <c r="FF119" s="83"/>
      <c r="FG119" s="83"/>
      <c r="FH119" s="83"/>
      <c r="FI119" s="83"/>
      <c r="FJ119" s="83"/>
      <c r="FK119" s="83"/>
      <c r="FL119" s="83"/>
      <c r="FM119" s="83"/>
      <c r="FN119" s="83"/>
      <c r="FO119" s="83"/>
      <c r="FP119" s="83"/>
      <c r="FQ119" s="81"/>
      <c r="FR119" s="81"/>
      <c r="FS119" s="81"/>
      <c r="FT119" s="83"/>
      <c r="FU119" s="84"/>
      <c r="FV119" s="84"/>
      <c r="FW119" s="83"/>
      <c r="FX119" s="81"/>
      <c r="FY119" s="81"/>
      <c r="FZ119" s="81"/>
      <c r="GA119" s="81"/>
      <c r="GB119" s="81"/>
      <c r="GC119" s="81"/>
      <c r="GD119" s="81"/>
      <c r="GE119" s="83"/>
      <c r="GF119" s="83"/>
      <c r="GG119" s="83"/>
      <c r="GH119" s="83"/>
      <c r="GI119" s="83"/>
      <c r="GJ119" s="83"/>
      <c r="GK119" s="83"/>
      <c r="GL119" s="83"/>
      <c r="GM119" s="83"/>
      <c r="GN119" s="83"/>
      <c r="GO119" s="83"/>
      <c r="GP119" s="83"/>
      <c r="GQ119" s="83"/>
    </row>
    <row r="120" spans="4:199" ht="15.95" customHeight="1" x14ac:dyDescent="0.2">
      <c r="D120" s="21"/>
      <c r="E120" s="21"/>
      <c r="BX120" s="33"/>
      <c r="BY120" s="33"/>
      <c r="BZ120" s="34"/>
      <c r="CA120" s="34"/>
      <c r="CB120" s="35"/>
      <c r="CC120" s="35"/>
      <c r="CD120" s="35"/>
      <c r="CE120" s="35"/>
      <c r="CF120" s="35"/>
      <c r="CG120" s="35"/>
      <c r="CH120" s="36"/>
      <c r="CI120" s="36"/>
      <c r="CJ120" s="37"/>
      <c r="CK120" s="37"/>
      <c r="CL120" s="37"/>
      <c r="CM120" s="37"/>
      <c r="CN120" s="37"/>
      <c r="CO120" s="37"/>
      <c r="CP120" s="33"/>
      <c r="CQ120" s="34"/>
      <c r="CR120" s="34"/>
      <c r="CS120" s="35"/>
      <c r="CT120" s="35"/>
      <c r="CU120" s="35"/>
      <c r="CV120" s="35"/>
      <c r="CW120" s="35"/>
      <c r="CX120" s="35"/>
      <c r="CY120" s="35"/>
      <c r="CZ120" s="35"/>
      <c r="DA120" s="35"/>
      <c r="DB120" s="35"/>
      <c r="DC120" s="36"/>
      <c r="DD120" s="37"/>
      <c r="DE120" s="37"/>
      <c r="DF120" s="37"/>
      <c r="DG120" s="37"/>
      <c r="DH120" s="37"/>
      <c r="DI120" s="33"/>
      <c r="DJ120" s="34"/>
      <c r="DK120" s="34"/>
      <c r="DL120" s="35"/>
      <c r="DM120" s="35"/>
      <c r="DN120" s="35"/>
      <c r="DO120" s="35"/>
      <c r="DP120" s="35"/>
      <c r="DQ120" s="35"/>
      <c r="DR120" s="35"/>
      <c r="DS120" s="35"/>
      <c r="DT120" s="35"/>
      <c r="DU120" s="36"/>
      <c r="DV120" s="37"/>
      <c r="DW120" s="37"/>
      <c r="DX120" s="37"/>
      <c r="DY120" s="37"/>
      <c r="DZ120" s="37"/>
      <c r="EA120" s="37"/>
      <c r="EB120" s="33"/>
      <c r="EC120" s="33"/>
      <c r="ED120" s="34"/>
      <c r="EE120" s="34"/>
      <c r="EF120" s="35"/>
      <c r="EG120" s="35"/>
      <c r="EH120" s="35"/>
      <c r="EI120" s="35"/>
      <c r="EO120" s="35"/>
      <c r="EP120" s="35"/>
      <c r="EQ120" s="35"/>
      <c r="ER120" s="83"/>
      <c r="ES120" s="60"/>
      <c r="ET120" s="60"/>
      <c r="EU120" s="60"/>
      <c r="EV120" s="60"/>
      <c r="EW120" s="60"/>
      <c r="EX120" s="60"/>
      <c r="EY120" s="60"/>
      <c r="EZ120" s="83"/>
      <c r="FA120" s="83"/>
      <c r="FB120" s="83"/>
      <c r="FC120" s="83"/>
      <c r="FD120" s="83"/>
      <c r="FE120" s="83"/>
      <c r="FF120" s="83"/>
      <c r="FG120" s="83"/>
      <c r="FH120" s="83"/>
      <c r="FI120" s="83"/>
      <c r="FJ120" s="83"/>
      <c r="FK120" s="83"/>
      <c r="FL120" s="83"/>
      <c r="FM120" s="83"/>
      <c r="FN120" s="83"/>
      <c r="FO120" s="83"/>
      <c r="FP120" s="83"/>
      <c r="FQ120" s="81"/>
      <c r="FR120" s="81"/>
      <c r="FS120" s="81"/>
      <c r="FT120" s="83"/>
      <c r="FU120" s="84"/>
      <c r="FV120" s="84"/>
      <c r="FW120" s="83"/>
      <c r="FX120" s="81"/>
      <c r="FY120" s="81"/>
      <c r="FZ120" s="81"/>
      <c r="GA120" s="81"/>
      <c r="GB120" s="81"/>
      <c r="GC120" s="81"/>
      <c r="GD120" s="81"/>
      <c r="GE120" s="83"/>
      <c r="GF120" s="83"/>
      <c r="GG120" s="83"/>
      <c r="GH120" s="83"/>
      <c r="GI120" s="83"/>
      <c r="GJ120" s="83"/>
      <c r="GK120" s="83"/>
      <c r="GL120" s="83"/>
      <c r="GM120" s="83"/>
      <c r="GN120" s="83"/>
      <c r="GO120" s="83"/>
      <c r="GP120" s="83"/>
      <c r="GQ120" s="83"/>
    </row>
    <row r="121" spans="4:199" ht="15.95" customHeight="1" x14ac:dyDescent="0.2">
      <c r="D121" s="21"/>
      <c r="E121" s="21"/>
      <c r="ER121" s="83"/>
      <c r="ES121" s="60"/>
      <c r="ET121" s="60"/>
      <c r="EU121" s="60"/>
      <c r="EV121" s="60"/>
      <c r="EW121" s="60"/>
      <c r="EX121" s="60"/>
      <c r="EY121" s="60"/>
      <c r="EZ121" s="83"/>
      <c r="FA121" s="83"/>
      <c r="FB121" s="83"/>
      <c r="FC121" s="83"/>
      <c r="FD121" s="83"/>
      <c r="FE121" s="83"/>
      <c r="FF121" s="83"/>
      <c r="FG121" s="83"/>
      <c r="FH121" s="83"/>
      <c r="FI121" s="83"/>
      <c r="FJ121" s="83"/>
      <c r="FK121" s="83"/>
      <c r="FL121" s="83"/>
      <c r="FM121" s="83"/>
      <c r="FN121" s="83"/>
      <c r="FO121" s="83"/>
      <c r="FP121" s="83"/>
      <c r="FQ121" s="81"/>
      <c r="FR121" s="81"/>
      <c r="FS121" s="81"/>
      <c r="FT121" s="83"/>
      <c r="FU121" s="84"/>
      <c r="FV121" s="84"/>
      <c r="FW121" s="83"/>
      <c r="FX121" s="81"/>
      <c r="FY121" s="81"/>
      <c r="FZ121" s="81"/>
      <c r="GA121" s="81"/>
      <c r="GB121" s="81"/>
      <c r="GC121" s="81"/>
      <c r="GD121" s="81"/>
      <c r="GE121" s="83"/>
      <c r="GF121" s="83"/>
      <c r="GG121" s="83"/>
      <c r="GH121" s="83"/>
      <c r="GI121" s="83"/>
      <c r="GJ121" s="83"/>
      <c r="GK121" s="83"/>
      <c r="GL121" s="83"/>
      <c r="GM121" s="83"/>
      <c r="GN121" s="83"/>
      <c r="GO121" s="83"/>
      <c r="GP121" s="83"/>
      <c r="GQ121" s="83"/>
    </row>
    <row r="122" spans="4:199" ht="15.95" customHeight="1" x14ac:dyDescent="0.2">
      <c r="D122" s="21"/>
      <c r="E122" s="21"/>
      <c r="BH122" s="24"/>
      <c r="BU122" s="15"/>
      <c r="BV122" s="15"/>
      <c r="BW122" s="15"/>
      <c r="ER122" s="83"/>
      <c r="ES122" s="60"/>
      <c r="ET122" s="60"/>
      <c r="EU122" s="60"/>
      <c r="EV122" s="60"/>
      <c r="EW122" s="60"/>
      <c r="EX122" s="60"/>
      <c r="EY122" s="60"/>
      <c r="EZ122" s="83"/>
      <c r="FA122" s="83"/>
      <c r="FB122" s="83"/>
      <c r="FC122" s="83"/>
      <c r="FD122" s="83"/>
      <c r="FE122" s="83"/>
      <c r="FF122" s="83"/>
      <c r="FG122" s="83"/>
      <c r="FH122" s="83"/>
      <c r="FI122" s="83"/>
      <c r="FJ122" s="83"/>
      <c r="FK122" s="83"/>
      <c r="FL122" s="83"/>
      <c r="FM122" s="83"/>
      <c r="FN122" s="83"/>
      <c r="FO122" s="83"/>
      <c r="FP122" s="83"/>
      <c r="FQ122" s="81"/>
      <c r="FR122" s="81"/>
      <c r="FS122" s="81"/>
      <c r="FT122" s="83"/>
      <c r="FU122" s="84"/>
      <c r="FV122" s="84"/>
      <c r="FW122" s="83"/>
      <c r="FX122" s="81"/>
      <c r="FY122" s="81"/>
      <c r="FZ122" s="81"/>
      <c r="GA122" s="81"/>
      <c r="GB122" s="81"/>
      <c r="GC122" s="81"/>
      <c r="GD122" s="81"/>
      <c r="GE122" s="83"/>
      <c r="GF122" s="83"/>
      <c r="GG122" s="83"/>
      <c r="GH122" s="83"/>
      <c r="GI122" s="83"/>
      <c r="GJ122" s="83"/>
      <c r="GK122" s="83"/>
      <c r="GL122" s="83"/>
      <c r="GM122" s="83"/>
      <c r="GN122" s="83"/>
      <c r="GO122" s="83"/>
      <c r="GP122" s="83"/>
      <c r="GQ122" s="83"/>
    </row>
    <row r="123" spans="4:199" ht="15.95" customHeight="1" x14ac:dyDescent="0.2">
      <c r="D123" s="21"/>
      <c r="E123" s="21"/>
      <c r="BH123" s="24"/>
      <c r="BU123" s="15"/>
      <c r="BV123" s="15"/>
      <c r="BW123" s="15"/>
      <c r="ER123" s="83"/>
      <c r="ES123" s="60"/>
      <c r="ET123" s="60"/>
      <c r="EU123" s="60"/>
      <c r="EV123" s="60"/>
      <c r="EW123" s="60"/>
      <c r="EX123" s="60"/>
      <c r="EY123" s="60"/>
      <c r="EZ123" s="83"/>
      <c r="FA123" s="83"/>
      <c r="FB123" s="83"/>
      <c r="FC123" s="83"/>
      <c r="FD123" s="83"/>
      <c r="FE123" s="83"/>
      <c r="FF123" s="83"/>
      <c r="FG123" s="83"/>
      <c r="FH123" s="83"/>
      <c r="FI123" s="83"/>
      <c r="FJ123" s="83"/>
      <c r="FK123" s="83"/>
      <c r="FL123" s="83"/>
      <c r="FM123" s="83"/>
      <c r="FN123" s="83"/>
      <c r="FO123" s="83"/>
      <c r="FP123" s="83"/>
      <c r="FQ123" s="81"/>
      <c r="FR123" s="81"/>
      <c r="FS123" s="81"/>
      <c r="FT123" s="83"/>
      <c r="FU123" s="84"/>
      <c r="FV123" s="84"/>
      <c r="FW123" s="83"/>
      <c r="FX123" s="81"/>
      <c r="FY123" s="81"/>
      <c r="FZ123" s="81"/>
      <c r="GA123" s="81"/>
      <c r="GB123" s="81"/>
      <c r="GC123" s="81"/>
      <c r="GD123" s="81"/>
      <c r="GE123" s="83"/>
      <c r="GF123" s="83"/>
      <c r="GG123" s="83"/>
      <c r="GH123" s="83"/>
      <c r="GI123" s="83"/>
      <c r="GJ123" s="83"/>
      <c r="GK123" s="83"/>
      <c r="GL123" s="83"/>
      <c r="GM123" s="83"/>
      <c r="GN123" s="83"/>
      <c r="GO123" s="83"/>
      <c r="GP123" s="83"/>
      <c r="GQ123" s="83"/>
    </row>
    <row r="124" spans="4:199" ht="15.95" customHeight="1" x14ac:dyDescent="0.2">
      <c r="D124" s="21"/>
      <c r="E124" s="21"/>
      <c r="BH124" s="24"/>
      <c r="BU124" s="15"/>
      <c r="BV124" s="15"/>
      <c r="BW124" s="15"/>
      <c r="ER124" s="83"/>
      <c r="ES124" s="60"/>
      <c r="ET124" s="60"/>
      <c r="EU124" s="60"/>
      <c r="EV124" s="60"/>
      <c r="EW124" s="60"/>
      <c r="EX124" s="60"/>
      <c r="EY124" s="60"/>
      <c r="EZ124" s="83"/>
      <c r="FA124" s="83"/>
      <c r="FB124" s="83"/>
      <c r="FC124" s="83"/>
      <c r="FD124" s="83"/>
      <c r="FE124" s="83"/>
      <c r="FF124" s="83"/>
      <c r="FG124" s="83"/>
      <c r="FH124" s="83"/>
      <c r="FI124" s="83"/>
      <c r="FJ124" s="83"/>
      <c r="FK124" s="83"/>
      <c r="FL124" s="83"/>
      <c r="FM124" s="83"/>
      <c r="FN124" s="83"/>
      <c r="FO124" s="83"/>
      <c r="FP124" s="83"/>
      <c r="FQ124" s="81"/>
      <c r="FR124" s="81"/>
      <c r="FS124" s="81"/>
      <c r="FT124" s="83"/>
      <c r="FU124" s="84"/>
      <c r="FV124" s="84"/>
      <c r="FW124" s="83"/>
      <c r="FX124" s="81"/>
      <c r="FY124" s="81"/>
      <c r="FZ124" s="81"/>
      <c r="GA124" s="81"/>
      <c r="GB124" s="81"/>
      <c r="GC124" s="81"/>
      <c r="GD124" s="81"/>
      <c r="GE124" s="83"/>
      <c r="GF124" s="83"/>
      <c r="GG124" s="83"/>
      <c r="GH124" s="83"/>
      <c r="GI124" s="83"/>
      <c r="GJ124" s="83"/>
      <c r="GK124" s="83"/>
      <c r="GL124" s="83"/>
      <c r="GM124" s="83"/>
      <c r="GN124" s="83"/>
      <c r="GO124" s="83"/>
      <c r="GP124" s="83"/>
      <c r="GQ124" s="83"/>
    </row>
    <row r="125" spans="4:199" ht="15.95" customHeight="1" x14ac:dyDescent="0.2">
      <c r="D125" s="21"/>
      <c r="E125" s="21"/>
      <c r="F125" s="21"/>
      <c r="G125" s="21"/>
      <c r="H125" s="16"/>
      <c r="I125" s="24"/>
      <c r="J125" s="24"/>
      <c r="K125" s="24"/>
      <c r="BB125" s="21"/>
      <c r="BC125" s="16"/>
      <c r="BD125" s="24"/>
      <c r="BE125" s="24"/>
      <c r="BF125" s="24"/>
      <c r="BG125" s="24"/>
      <c r="BH125" s="24"/>
      <c r="BU125" s="15"/>
      <c r="BV125" s="15"/>
      <c r="BW125" s="15"/>
      <c r="ER125" s="83"/>
      <c r="ES125" s="60"/>
      <c r="ET125" s="60"/>
      <c r="EU125" s="60"/>
      <c r="EV125" s="60"/>
      <c r="EW125" s="60"/>
      <c r="EX125" s="60"/>
      <c r="EY125" s="60"/>
      <c r="EZ125" s="83"/>
      <c r="FA125" s="83"/>
      <c r="FB125" s="83"/>
      <c r="FC125" s="83"/>
      <c r="FD125" s="83"/>
      <c r="FE125" s="83"/>
      <c r="FF125" s="83"/>
      <c r="FG125" s="83"/>
      <c r="FH125" s="83"/>
      <c r="FI125" s="83"/>
      <c r="FJ125" s="83"/>
      <c r="FK125" s="83"/>
      <c r="FL125" s="83"/>
      <c r="FM125" s="83"/>
      <c r="FN125" s="83"/>
      <c r="FO125" s="83"/>
      <c r="FP125" s="83"/>
      <c r="FQ125" s="81"/>
      <c r="FR125" s="81"/>
      <c r="FS125" s="81"/>
      <c r="FT125" s="83"/>
      <c r="FU125" s="84"/>
      <c r="FV125" s="84"/>
      <c r="FW125" s="83"/>
      <c r="FX125" s="81"/>
      <c r="FY125" s="81"/>
      <c r="FZ125" s="81"/>
      <c r="GA125" s="81"/>
      <c r="GB125" s="81"/>
      <c r="GC125" s="81"/>
      <c r="GD125" s="81"/>
      <c r="GE125" s="83"/>
      <c r="GF125" s="83"/>
      <c r="GG125" s="83"/>
      <c r="GH125" s="83"/>
      <c r="GI125" s="83"/>
      <c r="GJ125" s="83"/>
      <c r="GK125" s="83"/>
      <c r="GL125" s="83"/>
      <c r="GM125" s="83"/>
      <c r="GN125" s="83"/>
      <c r="GO125" s="83"/>
      <c r="GP125" s="83"/>
      <c r="GQ125" s="83"/>
    </row>
    <row r="126" spans="4:199" ht="15.95" customHeight="1" x14ac:dyDescent="0.2">
      <c r="ER126" s="83"/>
      <c r="ES126" s="60"/>
      <c r="ET126" s="60"/>
      <c r="EU126" s="60"/>
      <c r="EV126" s="60"/>
      <c r="EW126" s="60"/>
      <c r="EX126" s="60"/>
      <c r="EY126" s="60"/>
      <c r="EZ126" s="83"/>
      <c r="FA126" s="83"/>
      <c r="FB126" s="83"/>
      <c r="FC126" s="83"/>
      <c r="FD126" s="83"/>
      <c r="FE126" s="83"/>
      <c r="FF126" s="83"/>
      <c r="FG126" s="83"/>
      <c r="FH126" s="83"/>
      <c r="FI126" s="83"/>
      <c r="FJ126" s="83"/>
      <c r="FK126" s="83"/>
      <c r="FL126" s="83"/>
      <c r="FM126" s="83"/>
      <c r="FN126" s="83"/>
      <c r="FO126" s="83"/>
      <c r="FP126" s="83"/>
      <c r="FQ126" s="81"/>
      <c r="FR126" s="81"/>
      <c r="FS126" s="81"/>
      <c r="FT126" s="83"/>
      <c r="FU126" s="84"/>
      <c r="FV126" s="84"/>
      <c r="FW126" s="83"/>
      <c r="FX126" s="81"/>
      <c r="FY126" s="81"/>
      <c r="FZ126" s="81"/>
      <c r="GA126" s="81"/>
      <c r="GB126" s="81"/>
      <c r="GC126" s="81"/>
      <c r="GD126" s="81"/>
      <c r="GE126" s="83"/>
      <c r="GF126" s="83"/>
      <c r="GG126" s="83"/>
      <c r="GH126" s="83"/>
      <c r="GI126" s="83"/>
      <c r="GJ126" s="83"/>
      <c r="GK126" s="83"/>
      <c r="GL126" s="83"/>
      <c r="GM126" s="83"/>
      <c r="GN126" s="83"/>
      <c r="GO126" s="83"/>
      <c r="GP126" s="83"/>
      <c r="GQ126" s="83"/>
    </row>
    <row r="127" spans="4:199" ht="15.95" customHeight="1" x14ac:dyDescent="0.2">
      <c r="ER127" s="83"/>
      <c r="ES127" s="60"/>
      <c r="ET127" s="60"/>
      <c r="EU127" s="60"/>
      <c r="EV127" s="60"/>
      <c r="EW127" s="60"/>
      <c r="EX127" s="60"/>
      <c r="EY127" s="60"/>
      <c r="EZ127" s="83"/>
      <c r="FA127" s="83"/>
      <c r="FB127" s="83"/>
      <c r="FC127" s="83"/>
      <c r="FD127" s="83"/>
      <c r="FE127" s="83"/>
      <c r="FF127" s="83"/>
      <c r="FG127" s="83"/>
      <c r="FH127" s="83"/>
      <c r="FI127" s="83"/>
      <c r="FJ127" s="83"/>
      <c r="FK127" s="83"/>
      <c r="FL127" s="83"/>
      <c r="FM127" s="83"/>
      <c r="FN127" s="83"/>
      <c r="FO127" s="83"/>
      <c r="FP127" s="83"/>
      <c r="FQ127" s="81"/>
      <c r="FR127" s="81"/>
      <c r="FS127" s="81"/>
      <c r="FT127" s="83"/>
      <c r="FU127" s="84"/>
      <c r="FV127" s="84"/>
      <c r="FW127" s="83"/>
      <c r="FX127" s="81"/>
      <c r="FY127" s="81"/>
      <c r="FZ127" s="81"/>
      <c r="GA127" s="81"/>
      <c r="GB127" s="81"/>
      <c r="GC127" s="81"/>
      <c r="GD127" s="81"/>
      <c r="GE127" s="83"/>
      <c r="GF127" s="83"/>
      <c r="GG127" s="83"/>
      <c r="GH127" s="83"/>
      <c r="GI127" s="83"/>
      <c r="GJ127" s="83"/>
      <c r="GK127" s="83"/>
      <c r="GL127" s="83"/>
      <c r="GM127" s="83"/>
      <c r="GN127" s="83"/>
      <c r="GO127" s="83"/>
      <c r="GP127" s="83"/>
      <c r="GQ127" s="83"/>
    </row>
    <row r="128" spans="4:199" ht="15.95" customHeight="1" x14ac:dyDescent="0.2">
      <c r="ER128" s="83"/>
      <c r="ES128" s="60"/>
      <c r="ET128" s="60"/>
      <c r="EU128" s="60"/>
      <c r="EV128" s="60"/>
      <c r="EW128" s="60"/>
      <c r="EX128" s="60"/>
      <c r="EY128" s="60"/>
      <c r="EZ128" s="83"/>
      <c r="FA128" s="83"/>
      <c r="FB128" s="83"/>
      <c r="FC128" s="83"/>
      <c r="FD128" s="83"/>
      <c r="FE128" s="83"/>
      <c r="FF128" s="83"/>
      <c r="FG128" s="83"/>
      <c r="FH128" s="83"/>
      <c r="FI128" s="83"/>
      <c r="FJ128" s="83"/>
      <c r="FK128" s="83"/>
      <c r="FL128" s="83"/>
      <c r="FM128" s="83"/>
      <c r="FN128" s="83"/>
      <c r="FO128" s="83"/>
      <c r="FP128" s="83"/>
      <c r="FQ128" s="81"/>
      <c r="FR128" s="81"/>
      <c r="FS128" s="81"/>
      <c r="FT128" s="83"/>
      <c r="FU128" s="84"/>
      <c r="FV128" s="84"/>
      <c r="FW128" s="83"/>
      <c r="FX128" s="81"/>
      <c r="FY128" s="81"/>
      <c r="FZ128" s="81"/>
      <c r="GA128" s="81"/>
      <c r="GB128" s="81"/>
      <c r="GC128" s="81"/>
      <c r="GD128" s="81"/>
      <c r="GE128" s="83"/>
      <c r="GF128" s="83"/>
      <c r="GG128" s="83"/>
      <c r="GH128" s="83"/>
      <c r="GI128" s="83"/>
      <c r="GJ128" s="83"/>
      <c r="GK128" s="83"/>
      <c r="GL128" s="83"/>
      <c r="GM128" s="83"/>
      <c r="GN128" s="83"/>
      <c r="GO128" s="83"/>
      <c r="GP128" s="83"/>
      <c r="GQ128" s="83"/>
    </row>
    <row r="129" spans="148:199" ht="15.95" customHeight="1" x14ac:dyDescent="0.2">
      <c r="ER129" s="83"/>
      <c r="ES129" s="60"/>
      <c r="ET129" s="60"/>
      <c r="EU129" s="60"/>
      <c r="EV129" s="60"/>
      <c r="EW129" s="60"/>
      <c r="EX129" s="60"/>
      <c r="EY129" s="60"/>
      <c r="EZ129" s="83"/>
      <c r="FA129" s="83"/>
      <c r="FB129" s="83"/>
      <c r="FC129" s="83"/>
      <c r="FD129" s="83"/>
      <c r="FE129" s="83"/>
      <c r="FF129" s="83"/>
      <c r="FG129" s="83"/>
      <c r="FH129" s="83"/>
      <c r="FI129" s="83"/>
      <c r="FJ129" s="83"/>
      <c r="FK129" s="83"/>
      <c r="FL129" s="83"/>
      <c r="FM129" s="83"/>
      <c r="FN129" s="83"/>
      <c r="FO129" s="83"/>
      <c r="FP129" s="83"/>
      <c r="FQ129" s="81"/>
      <c r="FR129" s="81"/>
      <c r="FS129" s="81"/>
      <c r="FT129" s="83"/>
      <c r="FU129" s="84"/>
      <c r="FV129" s="84"/>
      <c r="FW129" s="83"/>
      <c r="FX129" s="81"/>
      <c r="FY129" s="81"/>
      <c r="FZ129" s="81"/>
      <c r="GA129" s="81"/>
      <c r="GB129" s="81"/>
      <c r="GC129" s="81"/>
      <c r="GD129" s="81"/>
      <c r="GE129" s="83"/>
      <c r="GF129" s="83"/>
      <c r="GG129" s="83"/>
      <c r="GH129" s="83"/>
      <c r="GI129" s="83"/>
      <c r="GJ129" s="83"/>
      <c r="GK129" s="83"/>
      <c r="GL129" s="83"/>
      <c r="GM129" s="83"/>
      <c r="GN129" s="83"/>
      <c r="GO129" s="83"/>
      <c r="GP129" s="83"/>
      <c r="GQ129" s="83"/>
    </row>
    <row r="130" spans="148:199" ht="15.95" customHeight="1" x14ac:dyDescent="0.2">
      <c r="ER130" s="83"/>
      <c r="ES130" s="60"/>
      <c r="ET130" s="60"/>
      <c r="EU130" s="60"/>
      <c r="EV130" s="60"/>
      <c r="EW130" s="60"/>
      <c r="EX130" s="60"/>
      <c r="EY130" s="60"/>
      <c r="EZ130" s="83"/>
      <c r="FA130" s="83"/>
      <c r="FB130" s="83"/>
      <c r="FC130" s="83"/>
      <c r="FD130" s="83"/>
      <c r="FE130" s="83"/>
      <c r="FF130" s="83"/>
      <c r="FG130" s="83"/>
      <c r="FH130" s="83"/>
      <c r="FI130" s="83"/>
      <c r="FJ130" s="83"/>
      <c r="FK130" s="83"/>
      <c r="FL130" s="83"/>
      <c r="FM130" s="83"/>
      <c r="FN130" s="83"/>
      <c r="FO130" s="83"/>
      <c r="FP130" s="83"/>
      <c r="FQ130" s="81"/>
      <c r="FR130" s="81"/>
      <c r="FS130" s="81"/>
      <c r="FT130" s="83"/>
      <c r="FU130" s="84"/>
      <c r="FV130" s="84"/>
      <c r="FW130" s="83"/>
      <c r="FX130" s="81"/>
      <c r="FY130" s="81"/>
      <c r="FZ130" s="81"/>
      <c r="GA130" s="81"/>
      <c r="GB130" s="81"/>
      <c r="GC130" s="81"/>
      <c r="GD130" s="81"/>
      <c r="GE130" s="83"/>
      <c r="GF130" s="83"/>
      <c r="GG130" s="83"/>
      <c r="GH130" s="83"/>
      <c r="GI130" s="83"/>
      <c r="GJ130" s="83"/>
      <c r="GK130" s="83"/>
      <c r="GL130" s="83"/>
      <c r="GM130" s="83"/>
      <c r="GN130" s="83"/>
      <c r="GO130" s="83"/>
      <c r="GP130" s="83"/>
      <c r="GQ130" s="83"/>
    </row>
    <row r="131" spans="148:199" ht="15.95" customHeight="1" x14ac:dyDescent="0.2">
      <c r="ER131" s="83"/>
      <c r="ES131" s="60"/>
      <c r="ET131" s="60"/>
      <c r="EU131" s="60"/>
      <c r="EV131" s="60"/>
      <c r="EW131" s="60"/>
      <c r="EX131" s="60"/>
      <c r="EY131" s="60"/>
      <c r="EZ131" s="83"/>
      <c r="FA131" s="83"/>
      <c r="FB131" s="83"/>
      <c r="FC131" s="83"/>
      <c r="FD131" s="83"/>
      <c r="FE131" s="83"/>
      <c r="FF131" s="83"/>
      <c r="FG131" s="83"/>
      <c r="FH131" s="83"/>
      <c r="FI131" s="83"/>
      <c r="FJ131" s="83"/>
      <c r="FK131" s="83"/>
      <c r="FL131" s="83"/>
      <c r="FM131" s="83"/>
      <c r="FN131" s="83"/>
      <c r="FO131" s="83"/>
      <c r="FP131" s="83"/>
      <c r="FQ131" s="81"/>
      <c r="FR131" s="81"/>
      <c r="FS131" s="81"/>
      <c r="FT131" s="83"/>
      <c r="FU131" s="84"/>
      <c r="FV131" s="84"/>
      <c r="FW131" s="83"/>
      <c r="FX131" s="81"/>
      <c r="FY131" s="81"/>
      <c r="FZ131" s="81"/>
      <c r="GA131" s="81"/>
      <c r="GB131" s="81"/>
      <c r="GC131" s="81"/>
      <c r="GD131" s="81"/>
      <c r="GE131" s="83"/>
      <c r="GF131" s="83"/>
      <c r="GG131" s="83"/>
      <c r="GH131" s="83"/>
      <c r="GI131" s="83"/>
      <c r="GJ131" s="83"/>
      <c r="GK131" s="83"/>
      <c r="GL131" s="83"/>
      <c r="GM131" s="83"/>
      <c r="GN131" s="83"/>
      <c r="GO131" s="83"/>
      <c r="GP131" s="83"/>
      <c r="GQ131" s="83"/>
    </row>
    <row r="132" spans="148:199" ht="15.95" customHeight="1" x14ac:dyDescent="0.2">
      <c r="ER132" s="83"/>
      <c r="ES132" s="60"/>
      <c r="ET132" s="60"/>
      <c r="EU132" s="60"/>
      <c r="EV132" s="60"/>
      <c r="EW132" s="60"/>
      <c r="EX132" s="60"/>
      <c r="EY132" s="60"/>
      <c r="EZ132" s="83"/>
      <c r="FA132" s="83"/>
      <c r="FB132" s="83"/>
      <c r="FC132" s="83"/>
      <c r="FD132" s="83"/>
      <c r="FE132" s="83"/>
      <c r="FF132" s="83"/>
      <c r="FG132" s="83"/>
      <c r="FH132" s="83"/>
      <c r="FI132" s="83"/>
      <c r="FJ132" s="83"/>
      <c r="FK132" s="83"/>
      <c r="FL132" s="83"/>
      <c r="FM132" s="83"/>
      <c r="FN132" s="83"/>
      <c r="FO132" s="83"/>
      <c r="FP132" s="83"/>
      <c r="FQ132" s="81"/>
      <c r="FR132" s="81"/>
      <c r="FS132" s="81"/>
      <c r="FT132" s="83"/>
      <c r="FU132" s="84"/>
      <c r="FV132" s="84"/>
      <c r="FW132" s="83"/>
      <c r="FX132" s="81"/>
      <c r="FY132" s="81"/>
      <c r="FZ132" s="81"/>
      <c r="GA132" s="81"/>
      <c r="GB132" s="81"/>
      <c r="GC132" s="81"/>
      <c r="GD132" s="81"/>
      <c r="GE132" s="83"/>
      <c r="GF132" s="83"/>
      <c r="GG132" s="83"/>
      <c r="GH132" s="83"/>
      <c r="GI132" s="83"/>
      <c r="GJ132" s="83"/>
      <c r="GK132" s="83"/>
      <c r="GL132" s="83"/>
      <c r="GM132" s="83"/>
      <c r="GN132" s="83"/>
      <c r="GO132" s="83"/>
      <c r="GP132" s="83"/>
      <c r="GQ132" s="83"/>
    </row>
    <row r="133" spans="148:199" ht="15.95" customHeight="1" x14ac:dyDescent="0.2">
      <c r="ER133" s="83"/>
      <c r="ES133" s="60"/>
      <c r="ET133" s="60"/>
      <c r="EU133" s="60"/>
      <c r="EV133" s="60"/>
      <c r="EW133" s="60"/>
      <c r="EX133" s="60"/>
      <c r="EY133" s="60"/>
      <c r="EZ133" s="83"/>
      <c r="FA133" s="83"/>
      <c r="FB133" s="83"/>
      <c r="FC133" s="83"/>
      <c r="FD133" s="83"/>
      <c r="FE133" s="83"/>
      <c r="FF133" s="83"/>
      <c r="FG133" s="83"/>
      <c r="FH133" s="83"/>
      <c r="FI133" s="83"/>
      <c r="FJ133" s="83"/>
      <c r="FK133" s="83"/>
      <c r="FL133" s="83"/>
      <c r="FM133" s="83"/>
      <c r="FN133" s="83"/>
      <c r="FO133" s="83"/>
      <c r="FP133" s="83"/>
      <c r="FQ133" s="81"/>
      <c r="FR133" s="81"/>
      <c r="FS133" s="81"/>
      <c r="FT133" s="83"/>
      <c r="FU133" s="84"/>
      <c r="FV133" s="84"/>
      <c r="FW133" s="83"/>
      <c r="FX133" s="81"/>
      <c r="FY133" s="81"/>
      <c r="FZ133" s="81"/>
      <c r="GA133" s="81"/>
      <c r="GB133" s="81"/>
      <c r="GC133" s="81"/>
      <c r="GD133" s="81"/>
      <c r="GE133" s="83"/>
      <c r="GF133" s="83"/>
      <c r="GG133" s="83"/>
      <c r="GH133" s="83"/>
      <c r="GI133" s="83"/>
      <c r="GJ133" s="83"/>
      <c r="GK133" s="83"/>
      <c r="GL133" s="83"/>
      <c r="GM133" s="83"/>
      <c r="GN133" s="83"/>
      <c r="GO133" s="83"/>
      <c r="GP133" s="83"/>
      <c r="GQ133" s="83"/>
    </row>
    <row r="134" spans="148:199" ht="15.95" customHeight="1" x14ac:dyDescent="0.2">
      <c r="ER134" s="83"/>
      <c r="ES134" s="60"/>
      <c r="ET134" s="60"/>
      <c r="EU134" s="60"/>
      <c r="EV134" s="60"/>
      <c r="EW134" s="60"/>
      <c r="EX134" s="60"/>
      <c r="EY134" s="60"/>
      <c r="EZ134" s="83"/>
      <c r="FA134" s="83"/>
      <c r="FB134" s="83"/>
      <c r="FC134" s="83"/>
      <c r="FD134" s="83"/>
      <c r="FE134" s="83"/>
      <c r="FF134" s="83"/>
      <c r="FG134" s="83"/>
      <c r="FH134" s="83"/>
      <c r="FI134" s="83"/>
      <c r="FJ134" s="83"/>
      <c r="FK134" s="83"/>
      <c r="FL134" s="83"/>
      <c r="FM134" s="83"/>
      <c r="FN134" s="83"/>
      <c r="FO134" s="83"/>
      <c r="FP134" s="83"/>
      <c r="FQ134" s="81"/>
      <c r="FR134" s="81"/>
      <c r="FS134" s="81"/>
      <c r="FT134" s="83"/>
      <c r="FU134" s="84"/>
      <c r="FV134" s="84"/>
      <c r="FW134" s="83"/>
      <c r="FX134" s="81"/>
      <c r="FY134" s="81"/>
      <c r="FZ134" s="81"/>
      <c r="GA134" s="81"/>
      <c r="GB134" s="81"/>
      <c r="GC134" s="81"/>
      <c r="GD134" s="81"/>
      <c r="GE134" s="83"/>
      <c r="GF134" s="83"/>
      <c r="GG134" s="83"/>
      <c r="GH134" s="83"/>
      <c r="GI134" s="83"/>
      <c r="GJ134" s="83"/>
      <c r="GK134" s="83"/>
      <c r="GL134" s="83"/>
      <c r="GM134" s="83"/>
      <c r="GN134" s="83"/>
      <c r="GO134" s="83"/>
      <c r="GP134" s="83"/>
      <c r="GQ134" s="83"/>
    </row>
    <row r="135" spans="148:199" ht="15.95" customHeight="1" x14ac:dyDescent="0.2">
      <c r="ER135" s="83"/>
      <c r="ES135" s="60"/>
      <c r="ET135" s="60"/>
      <c r="EU135" s="60"/>
      <c r="EV135" s="60"/>
      <c r="EW135" s="60"/>
      <c r="EX135" s="60"/>
      <c r="EY135" s="60"/>
      <c r="EZ135" s="83"/>
      <c r="FA135" s="83"/>
      <c r="FB135" s="83"/>
      <c r="FC135" s="83"/>
      <c r="FD135" s="83"/>
      <c r="FE135" s="83"/>
      <c r="FF135" s="83"/>
      <c r="FG135" s="83"/>
      <c r="FH135" s="83"/>
      <c r="FI135" s="83"/>
      <c r="FJ135" s="83"/>
      <c r="FK135" s="83"/>
      <c r="FL135" s="83"/>
      <c r="FM135" s="83"/>
      <c r="FN135" s="83"/>
      <c r="FO135" s="83"/>
      <c r="FP135" s="83"/>
      <c r="FQ135" s="81"/>
      <c r="FR135" s="81"/>
      <c r="FS135" s="81"/>
      <c r="FT135" s="83"/>
      <c r="FU135" s="84"/>
      <c r="FV135" s="84"/>
      <c r="FW135" s="83"/>
      <c r="FX135" s="81"/>
      <c r="FY135" s="81"/>
      <c r="FZ135" s="81"/>
      <c r="GA135" s="81"/>
      <c r="GB135" s="81"/>
      <c r="GC135" s="81"/>
      <c r="GD135" s="81"/>
      <c r="GE135" s="83"/>
      <c r="GF135" s="83"/>
      <c r="GG135" s="83"/>
      <c r="GH135" s="83"/>
      <c r="GI135" s="83"/>
      <c r="GJ135" s="83"/>
      <c r="GK135" s="83"/>
      <c r="GL135" s="83"/>
      <c r="GM135" s="83"/>
      <c r="GN135" s="83"/>
      <c r="GO135" s="83"/>
      <c r="GP135" s="83"/>
      <c r="GQ135" s="83"/>
    </row>
    <row r="136" spans="148:199" ht="15.95" customHeight="1" x14ac:dyDescent="0.2">
      <c r="ER136" s="83"/>
      <c r="ES136" s="60"/>
      <c r="ET136" s="60"/>
      <c r="EU136" s="60"/>
      <c r="EV136" s="60"/>
      <c r="EW136" s="60"/>
      <c r="EX136" s="60"/>
      <c r="EY136" s="60"/>
      <c r="EZ136" s="83"/>
      <c r="FA136" s="83"/>
      <c r="FB136" s="83"/>
      <c r="FC136" s="83"/>
      <c r="FD136" s="83"/>
      <c r="FE136" s="83"/>
      <c r="FF136" s="83"/>
      <c r="FG136" s="83"/>
      <c r="FH136" s="83"/>
      <c r="FI136" s="83"/>
      <c r="FJ136" s="83"/>
      <c r="FK136" s="83"/>
      <c r="FL136" s="83"/>
      <c r="FM136" s="83"/>
      <c r="FN136" s="83"/>
      <c r="FO136" s="83"/>
      <c r="FP136" s="83"/>
      <c r="FQ136" s="81"/>
      <c r="FR136" s="81"/>
      <c r="FS136" s="81"/>
      <c r="FT136" s="83"/>
      <c r="FU136" s="84"/>
      <c r="FV136" s="84"/>
      <c r="FW136" s="83"/>
      <c r="FX136" s="81"/>
      <c r="FY136" s="81"/>
      <c r="FZ136" s="81"/>
      <c r="GA136" s="81"/>
      <c r="GB136" s="81"/>
      <c r="GC136" s="81"/>
      <c r="GD136" s="81"/>
      <c r="GE136" s="83"/>
      <c r="GF136" s="83"/>
      <c r="GG136" s="83"/>
      <c r="GH136" s="83"/>
      <c r="GI136" s="83"/>
      <c r="GJ136" s="83"/>
      <c r="GK136" s="83"/>
      <c r="GL136" s="83"/>
      <c r="GM136" s="83"/>
      <c r="GN136" s="83"/>
      <c r="GO136" s="83"/>
      <c r="GP136" s="83"/>
      <c r="GQ136" s="83"/>
    </row>
    <row r="137" spans="148:199" ht="15.95" customHeight="1" x14ac:dyDescent="0.2">
      <c r="ER137" s="83"/>
      <c r="ES137" s="60"/>
      <c r="ET137" s="60"/>
      <c r="EU137" s="60"/>
      <c r="EV137" s="60"/>
      <c r="EW137" s="60"/>
      <c r="EX137" s="60"/>
      <c r="EY137" s="60"/>
      <c r="EZ137" s="83"/>
      <c r="FA137" s="83"/>
      <c r="FB137" s="83"/>
      <c r="FC137" s="83"/>
      <c r="FD137" s="83"/>
      <c r="FE137" s="83"/>
      <c r="FF137" s="83"/>
      <c r="FG137" s="83"/>
      <c r="FH137" s="83"/>
      <c r="FI137" s="83"/>
      <c r="FJ137" s="83"/>
      <c r="FK137" s="83"/>
      <c r="FL137" s="83"/>
      <c r="FM137" s="83"/>
      <c r="FN137" s="83"/>
      <c r="FO137" s="83"/>
      <c r="FP137" s="83"/>
      <c r="FQ137" s="81"/>
      <c r="FR137" s="81"/>
      <c r="FS137" s="81"/>
      <c r="FT137" s="83"/>
      <c r="FU137" s="84"/>
      <c r="FV137" s="84"/>
      <c r="FW137" s="83"/>
      <c r="FX137" s="81"/>
      <c r="FY137" s="81"/>
      <c r="FZ137" s="81"/>
      <c r="GA137" s="81"/>
      <c r="GB137" s="81"/>
      <c r="GC137" s="81"/>
      <c r="GD137" s="81"/>
      <c r="GE137" s="83"/>
      <c r="GF137" s="83"/>
      <c r="GG137" s="83"/>
      <c r="GH137" s="83"/>
      <c r="GI137" s="83"/>
      <c r="GJ137" s="83"/>
      <c r="GK137" s="83"/>
      <c r="GL137" s="83"/>
      <c r="GM137" s="83"/>
      <c r="GN137" s="83"/>
      <c r="GO137" s="83"/>
      <c r="GP137" s="83"/>
      <c r="GQ137" s="83"/>
    </row>
    <row r="138" spans="148:199" ht="15.95" customHeight="1" x14ac:dyDescent="0.2">
      <c r="ER138" s="83"/>
      <c r="ES138" s="60"/>
      <c r="ET138" s="60"/>
      <c r="EU138" s="60"/>
      <c r="EV138" s="60"/>
      <c r="EW138" s="60"/>
      <c r="EX138" s="60"/>
      <c r="EY138" s="60"/>
      <c r="EZ138" s="83"/>
      <c r="FA138" s="83"/>
      <c r="FB138" s="83"/>
      <c r="FC138" s="83"/>
      <c r="FD138" s="83"/>
      <c r="FE138" s="83"/>
      <c r="FF138" s="83"/>
      <c r="FG138" s="83"/>
      <c r="FH138" s="83"/>
      <c r="FI138" s="83"/>
      <c r="FJ138" s="83"/>
      <c r="FK138" s="83"/>
      <c r="FL138" s="83"/>
      <c r="FM138" s="83"/>
      <c r="FN138" s="83"/>
      <c r="FO138" s="83"/>
      <c r="FP138" s="83"/>
      <c r="FQ138" s="81"/>
      <c r="FR138" s="81"/>
      <c r="FS138" s="81"/>
      <c r="FT138" s="83"/>
      <c r="FU138" s="84"/>
      <c r="FV138" s="84"/>
      <c r="FW138" s="83"/>
      <c r="FX138" s="81"/>
      <c r="FY138" s="81"/>
      <c r="FZ138" s="81"/>
      <c r="GA138" s="81"/>
      <c r="GB138" s="81"/>
      <c r="GC138" s="81"/>
      <c r="GD138" s="81"/>
      <c r="GE138" s="83"/>
      <c r="GF138" s="83"/>
      <c r="GG138" s="83"/>
      <c r="GH138" s="83"/>
      <c r="GI138" s="83"/>
      <c r="GJ138" s="83"/>
      <c r="GK138" s="83"/>
      <c r="GL138" s="83"/>
      <c r="GM138" s="83"/>
      <c r="GN138" s="83"/>
      <c r="GO138" s="83"/>
      <c r="GP138" s="83"/>
      <c r="GQ138" s="83"/>
    </row>
    <row r="139" spans="148:199" ht="15.95" customHeight="1" x14ac:dyDescent="0.2">
      <c r="ER139" s="83"/>
      <c r="ES139" s="60"/>
      <c r="ET139" s="60"/>
      <c r="EU139" s="60"/>
      <c r="EV139" s="60"/>
      <c r="EW139" s="60"/>
      <c r="EX139" s="60"/>
      <c r="EY139" s="60"/>
      <c r="EZ139" s="83"/>
      <c r="FA139" s="83"/>
      <c r="FB139" s="83"/>
      <c r="FC139" s="83"/>
      <c r="FD139" s="83"/>
      <c r="FE139" s="83"/>
      <c r="FF139" s="83"/>
      <c r="FG139" s="83"/>
      <c r="FH139" s="83"/>
      <c r="FI139" s="83"/>
      <c r="FJ139" s="83"/>
      <c r="FK139" s="83"/>
      <c r="FL139" s="83"/>
      <c r="FM139" s="83"/>
      <c r="FN139" s="83"/>
      <c r="FO139" s="83"/>
      <c r="FP139" s="83"/>
      <c r="FQ139" s="81"/>
      <c r="FR139" s="81"/>
      <c r="FS139" s="81"/>
      <c r="FT139" s="83"/>
      <c r="FU139" s="84"/>
      <c r="FV139" s="84"/>
      <c r="FW139" s="83"/>
      <c r="FX139" s="81"/>
      <c r="FY139" s="81"/>
      <c r="FZ139" s="81"/>
      <c r="GA139" s="81"/>
      <c r="GB139" s="81"/>
      <c r="GC139" s="81"/>
      <c r="GD139" s="81"/>
      <c r="GE139" s="83"/>
      <c r="GF139" s="83"/>
      <c r="GG139" s="83"/>
      <c r="GH139" s="83"/>
      <c r="GI139" s="83"/>
      <c r="GJ139" s="83"/>
      <c r="GK139" s="83"/>
      <c r="GL139" s="83"/>
      <c r="GM139" s="83"/>
      <c r="GN139" s="83"/>
      <c r="GO139" s="83"/>
      <c r="GP139" s="83"/>
      <c r="GQ139" s="83"/>
    </row>
    <row r="140" spans="148:199" ht="15.95" customHeight="1" x14ac:dyDescent="0.2">
      <c r="ER140" s="83"/>
      <c r="ES140" s="60"/>
      <c r="ET140" s="60"/>
      <c r="EU140" s="60"/>
      <c r="EV140" s="60"/>
      <c r="EW140" s="60"/>
      <c r="EX140" s="60"/>
      <c r="EY140" s="60"/>
      <c r="EZ140" s="83"/>
      <c r="FA140" s="83"/>
      <c r="FB140" s="83"/>
      <c r="FC140" s="83"/>
      <c r="FD140" s="83"/>
      <c r="FE140" s="83"/>
      <c r="FF140" s="83"/>
      <c r="FG140" s="83"/>
      <c r="FH140" s="83"/>
      <c r="FI140" s="83"/>
      <c r="FJ140" s="83"/>
      <c r="FK140" s="83"/>
      <c r="FL140" s="83"/>
      <c r="FM140" s="83"/>
      <c r="FN140" s="83"/>
      <c r="FO140" s="83"/>
      <c r="FP140" s="83"/>
      <c r="FQ140" s="81"/>
      <c r="FR140" s="81"/>
      <c r="FS140" s="81"/>
      <c r="FT140" s="83"/>
      <c r="FU140" s="84"/>
      <c r="FV140" s="84"/>
      <c r="FW140" s="83"/>
      <c r="FX140" s="81"/>
      <c r="FY140" s="81"/>
      <c r="FZ140" s="81"/>
      <c r="GA140" s="81"/>
      <c r="GB140" s="81"/>
      <c r="GC140" s="81"/>
      <c r="GD140" s="81"/>
      <c r="GE140" s="83"/>
      <c r="GF140" s="83"/>
      <c r="GG140" s="83"/>
      <c r="GH140" s="83"/>
      <c r="GI140" s="83"/>
      <c r="GJ140" s="83"/>
      <c r="GK140" s="83"/>
      <c r="GL140" s="83"/>
      <c r="GM140" s="83"/>
      <c r="GN140" s="83"/>
      <c r="GO140" s="83"/>
      <c r="GP140" s="83"/>
      <c r="GQ140" s="83"/>
    </row>
    <row r="141" spans="148:199" ht="15.95" customHeight="1" x14ac:dyDescent="0.2">
      <c r="ER141" s="83"/>
      <c r="ES141" s="60"/>
      <c r="ET141" s="60"/>
      <c r="EU141" s="60"/>
      <c r="EV141" s="60"/>
      <c r="EW141" s="60"/>
      <c r="EX141" s="60"/>
      <c r="EY141" s="60"/>
      <c r="EZ141" s="83"/>
      <c r="FA141" s="83"/>
      <c r="FB141" s="83"/>
      <c r="FC141" s="83"/>
      <c r="FD141" s="83"/>
      <c r="FE141" s="83"/>
      <c r="FF141" s="83"/>
      <c r="FG141" s="83"/>
      <c r="FH141" s="83"/>
      <c r="FI141" s="83"/>
      <c r="FJ141" s="83"/>
      <c r="FK141" s="83"/>
      <c r="FL141" s="83"/>
      <c r="FM141" s="83"/>
      <c r="FN141" s="83"/>
      <c r="FO141" s="83"/>
      <c r="FP141" s="83"/>
      <c r="FQ141" s="81"/>
      <c r="FR141" s="81"/>
      <c r="FS141" s="81"/>
      <c r="FT141" s="83"/>
      <c r="FU141" s="84"/>
      <c r="FV141" s="84"/>
      <c r="FW141" s="83"/>
      <c r="FX141" s="81"/>
      <c r="FY141" s="81"/>
      <c r="FZ141" s="81"/>
      <c r="GA141" s="81"/>
      <c r="GB141" s="81"/>
      <c r="GC141" s="81"/>
      <c r="GD141" s="81"/>
      <c r="GE141" s="83"/>
      <c r="GF141" s="83"/>
      <c r="GG141" s="83"/>
      <c r="GH141" s="83"/>
      <c r="GI141" s="83"/>
      <c r="GJ141" s="83"/>
      <c r="GK141" s="83"/>
      <c r="GL141" s="83"/>
      <c r="GM141" s="83"/>
      <c r="GN141" s="83"/>
      <c r="GO141" s="83"/>
      <c r="GP141" s="83"/>
      <c r="GQ141" s="83"/>
    </row>
    <row r="142" spans="148:199" ht="15.95" customHeight="1" x14ac:dyDescent="0.2">
      <c r="ER142" s="83"/>
      <c r="ES142" s="60"/>
      <c r="ET142" s="60"/>
      <c r="EU142" s="60"/>
      <c r="EV142" s="60"/>
      <c r="EW142" s="60"/>
      <c r="EX142" s="60"/>
      <c r="EY142" s="60"/>
      <c r="EZ142" s="83"/>
      <c r="FA142" s="83"/>
      <c r="FB142" s="83"/>
      <c r="FC142" s="83"/>
      <c r="FD142" s="83"/>
      <c r="FE142" s="83"/>
      <c r="FF142" s="83"/>
      <c r="FG142" s="83"/>
      <c r="FH142" s="83"/>
      <c r="FI142" s="83"/>
      <c r="FJ142" s="83"/>
      <c r="FK142" s="83"/>
      <c r="FL142" s="83"/>
      <c r="FM142" s="83"/>
      <c r="FN142" s="83"/>
      <c r="FO142" s="83"/>
      <c r="FP142" s="83"/>
      <c r="FQ142" s="81"/>
      <c r="FR142" s="81"/>
      <c r="FS142" s="81"/>
      <c r="FT142" s="83"/>
      <c r="FU142" s="84"/>
      <c r="FV142" s="84"/>
      <c r="FW142" s="83"/>
      <c r="FX142" s="81"/>
      <c r="FY142" s="81"/>
      <c r="FZ142" s="81"/>
      <c r="GA142" s="81"/>
      <c r="GB142" s="81"/>
      <c r="GC142" s="81"/>
      <c r="GD142" s="81"/>
      <c r="GE142" s="83"/>
      <c r="GF142" s="83"/>
      <c r="GG142" s="83"/>
      <c r="GH142" s="83"/>
      <c r="GI142" s="83"/>
      <c r="GJ142" s="83"/>
      <c r="GK142" s="83"/>
      <c r="GL142" s="83"/>
      <c r="GM142" s="83"/>
      <c r="GN142" s="83"/>
      <c r="GO142" s="83"/>
      <c r="GP142" s="83"/>
      <c r="GQ142" s="83"/>
    </row>
    <row r="143" spans="148:199" ht="15.95" customHeight="1" x14ac:dyDescent="0.2">
      <c r="ER143" s="83"/>
      <c r="ES143" s="60"/>
      <c r="ET143" s="60"/>
      <c r="EU143" s="60"/>
      <c r="EV143" s="60"/>
      <c r="EW143" s="60"/>
      <c r="EX143" s="60"/>
      <c r="EY143" s="60"/>
      <c r="EZ143" s="83"/>
      <c r="FA143" s="83"/>
      <c r="FB143" s="83"/>
      <c r="FC143" s="83"/>
      <c r="FD143" s="83"/>
      <c r="FE143" s="83"/>
      <c r="FF143" s="83"/>
      <c r="FG143" s="83"/>
      <c r="FH143" s="83"/>
      <c r="FI143" s="83"/>
      <c r="FJ143" s="83"/>
      <c r="FK143" s="83"/>
      <c r="FL143" s="83"/>
      <c r="FM143" s="83"/>
      <c r="FN143" s="83"/>
      <c r="FO143" s="83"/>
      <c r="FP143" s="83"/>
      <c r="FQ143" s="81"/>
      <c r="FR143" s="81"/>
      <c r="FS143" s="81"/>
      <c r="FT143" s="83"/>
      <c r="FU143" s="84"/>
      <c r="FV143" s="84"/>
      <c r="FW143" s="83"/>
      <c r="FX143" s="81"/>
      <c r="FY143" s="81"/>
      <c r="FZ143" s="81"/>
      <c r="GA143" s="81"/>
      <c r="GB143" s="81"/>
      <c r="GC143" s="81"/>
      <c r="GD143" s="81"/>
      <c r="GE143" s="83"/>
      <c r="GF143" s="83"/>
      <c r="GG143" s="83"/>
      <c r="GH143" s="83"/>
      <c r="GI143" s="83"/>
      <c r="GJ143" s="83"/>
      <c r="GK143" s="83"/>
      <c r="GL143" s="83"/>
      <c r="GM143" s="83"/>
      <c r="GN143" s="83"/>
      <c r="GO143" s="83"/>
      <c r="GP143" s="83"/>
      <c r="GQ143" s="83"/>
    </row>
    <row r="144" spans="148:199" ht="15.95" customHeight="1" x14ac:dyDescent="0.2">
      <c r="ER144" s="83"/>
      <c r="ES144" s="60"/>
      <c r="ET144" s="60"/>
      <c r="EU144" s="60"/>
      <c r="EV144" s="60"/>
      <c r="EW144" s="60"/>
      <c r="EX144" s="60"/>
      <c r="EY144" s="60"/>
      <c r="EZ144" s="83"/>
      <c r="FA144" s="83"/>
      <c r="FB144" s="83"/>
      <c r="FC144" s="83"/>
      <c r="FD144" s="83"/>
      <c r="FE144" s="83"/>
      <c r="FF144" s="83"/>
      <c r="FG144" s="83"/>
      <c r="FH144" s="83"/>
      <c r="FI144" s="83"/>
      <c r="FJ144" s="83"/>
      <c r="FK144" s="83"/>
      <c r="FL144" s="83"/>
      <c r="FM144" s="83"/>
      <c r="FN144" s="83"/>
      <c r="FO144" s="83"/>
      <c r="FP144" s="83"/>
      <c r="FQ144" s="81"/>
      <c r="FR144" s="81"/>
      <c r="FS144" s="81"/>
      <c r="FT144" s="83"/>
      <c r="FU144" s="84"/>
      <c r="FV144" s="84"/>
      <c r="FW144" s="83"/>
      <c r="FX144" s="81"/>
      <c r="FY144" s="81"/>
      <c r="FZ144" s="81"/>
      <c r="GA144" s="81"/>
      <c r="GB144" s="81"/>
      <c r="GC144" s="81"/>
      <c r="GD144" s="81"/>
      <c r="GE144" s="83"/>
      <c r="GF144" s="83"/>
      <c r="GG144" s="83"/>
      <c r="GH144" s="83"/>
      <c r="GI144" s="83"/>
      <c r="GJ144" s="83"/>
      <c r="GK144" s="83"/>
      <c r="GL144" s="83"/>
      <c r="GM144" s="83"/>
      <c r="GN144" s="83"/>
      <c r="GO144" s="83"/>
      <c r="GP144" s="83"/>
      <c r="GQ144" s="83"/>
    </row>
    <row r="145" spans="4:199" ht="15.95" customHeight="1" x14ac:dyDescent="0.2">
      <c r="ER145" s="83"/>
      <c r="ES145" s="60"/>
      <c r="ET145" s="60"/>
      <c r="EU145" s="60"/>
      <c r="EV145" s="60"/>
      <c r="EW145" s="60"/>
      <c r="EX145" s="60"/>
      <c r="EY145" s="60"/>
      <c r="EZ145" s="83"/>
      <c r="FA145" s="83"/>
      <c r="FB145" s="83"/>
      <c r="FC145" s="83"/>
      <c r="FD145" s="83"/>
      <c r="FE145" s="83"/>
      <c r="FF145" s="83"/>
      <c r="FG145" s="83"/>
      <c r="FH145" s="83"/>
      <c r="FI145" s="83"/>
      <c r="FJ145" s="83"/>
      <c r="FK145" s="83"/>
      <c r="FL145" s="83"/>
      <c r="FM145" s="83"/>
      <c r="FN145" s="83"/>
      <c r="FO145" s="83"/>
      <c r="FP145" s="83"/>
      <c r="FQ145" s="81"/>
      <c r="FR145" s="81"/>
      <c r="FS145" s="81"/>
      <c r="FT145" s="83"/>
      <c r="FU145" s="84"/>
      <c r="FV145" s="84"/>
      <c r="FW145" s="83"/>
      <c r="FX145" s="81"/>
      <c r="FY145" s="81"/>
      <c r="FZ145" s="81"/>
      <c r="GA145" s="81"/>
      <c r="GB145" s="81"/>
      <c r="GC145" s="81"/>
      <c r="GD145" s="81"/>
      <c r="GE145" s="83"/>
      <c r="GF145" s="83"/>
      <c r="GG145" s="83"/>
      <c r="GH145" s="83"/>
      <c r="GI145" s="83"/>
      <c r="GJ145" s="83"/>
      <c r="GK145" s="83"/>
      <c r="GL145" s="83"/>
      <c r="GM145" s="83"/>
      <c r="GN145" s="83"/>
      <c r="GO145" s="83"/>
      <c r="GP145" s="83"/>
      <c r="GQ145" s="83"/>
    </row>
    <row r="146" spans="4:199" ht="15.95" customHeight="1" x14ac:dyDescent="0.2">
      <c r="ER146" s="83"/>
      <c r="ES146" s="60"/>
      <c r="ET146" s="60"/>
      <c r="EU146" s="60"/>
      <c r="EV146" s="60"/>
      <c r="EW146" s="60"/>
      <c r="EX146" s="60"/>
      <c r="EY146" s="60"/>
      <c r="EZ146" s="83"/>
      <c r="FA146" s="83"/>
      <c r="FB146" s="83"/>
      <c r="FC146" s="83"/>
      <c r="FD146" s="83"/>
      <c r="FE146" s="83"/>
      <c r="FF146" s="83"/>
      <c r="FG146" s="83"/>
      <c r="FH146" s="83"/>
      <c r="FI146" s="83"/>
      <c r="FJ146" s="83"/>
      <c r="FK146" s="83"/>
      <c r="FL146" s="83"/>
      <c r="FM146" s="83"/>
      <c r="FN146" s="83"/>
      <c r="FO146" s="83"/>
      <c r="FP146" s="83"/>
      <c r="FQ146" s="81"/>
      <c r="FR146" s="81"/>
      <c r="FS146" s="81"/>
      <c r="FT146" s="83"/>
      <c r="FU146" s="84"/>
      <c r="FV146" s="84"/>
      <c r="FW146" s="83"/>
      <c r="FX146" s="81"/>
      <c r="FY146" s="81"/>
      <c r="FZ146" s="81"/>
      <c r="GA146" s="81"/>
      <c r="GB146" s="81"/>
      <c r="GC146" s="81"/>
      <c r="GD146" s="81"/>
      <c r="GE146" s="83"/>
      <c r="GF146" s="83"/>
      <c r="GG146" s="83"/>
      <c r="GH146" s="83"/>
      <c r="GI146" s="83"/>
      <c r="GJ146" s="83"/>
      <c r="GK146" s="83"/>
      <c r="GL146" s="83"/>
      <c r="GM146" s="83"/>
      <c r="GN146" s="83"/>
      <c r="GO146" s="83"/>
      <c r="GP146" s="83"/>
      <c r="GQ146" s="83"/>
    </row>
    <row r="147" spans="4:199" ht="15.95" customHeight="1" x14ac:dyDescent="0.2">
      <c r="ER147" s="83"/>
      <c r="ES147" s="60"/>
      <c r="ET147" s="60"/>
      <c r="EU147" s="60"/>
      <c r="EV147" s="60"/>
      <c r="EW147" s="60"/>
      <c r="EX147" s="60"/>
      <c r="EY147" s="60"/>
      <c r="EZ147" s="83"/>
      <c r="FA147" s="83"/>
      <c r="FB147" s="83"/>
      <c r="FC147" s="83"/>
      <c r="FD147" s="83"/>
      <c r="FE147" s="83"/>
      <c r="FF147" s="83"/>
      <c r="FG147" s="83"/>
      <c r="FH147" s="83"/>
      <c r="FI147" s="83"/>
      <c r="FJ147" s="83"/>
      <c r="FK147" s="83"/>
      <c r="FL147" s="83"/>
      <c r="FM147" s="83"/>
      <c r="FN147" s="83"/>
      <c r="FO147" s="83"/>
      <c r="FP147" s="83"/>
      <c r="FQ147" s="81"/>
      <c r="FR147" s="81"/>
      <c r="FS147" s="81"/>
      <c r="FT147" s="83"/>
      <c r="FU147" s="84"/>
      <c r="FV147" s="84"/>
      <c r="FW147" s="83"/>
      <c r="FX147" s="81"/>
      <c r="FY147" s="81"/>
      <c r="FZ147" s="81"/>
      <c r="GA147" s="81"/>
      <c r="GB147" s="81"/>
      <c r="GC147" s="81"/>
      <c r="GD147" s="81"/>
      <c r="GE147" s="83"/>
      <c r="GF147" s="83"/>
      <c r="GG147" s="83"/>
      <c r="GH147" s="83"/>
      <c r="GI147" s="83"/>
      <c r="GJ147" s="83"/>
      <c r="GK147" s="83"/>
      <c r="GL147" s="83"/>
      <c r="GM147" s="83"/>
      <c r="GN147" s="83"/>
      <c r="GO147" s="83"/>
      <c r="GP147" s="83"/>
      <c r="GQ147" s="83"/>
    </row>
    <row r="148" spans="4:199" ht="15.95" customHeight="1" x14ac:dyDescent="0.2">
      <c r="ER148" s="83"/>
      <c r="ES148" s="60"/>
      <c r="ET148" s="60"/>
      <c r="EU148" s="60"/>
      <c r="EV148" s="60"/>
      <c r="EW148" s="60"/>
      <c r="EX148" s="60"/>
      <c r="EY148" s="60"/>
      <c r="EZ148" s="83"/>
      <c r="FA148" s="83"/>
      <c r="FB148" s="83"/>
      <c r="FC148" s="83"/>
      <c r="FD148" s="83"/>
      <c r="FE148" s="83"/>
      <c r="FF148" s="83"/>
      <c r="FG148" s="83"/>
      <c r="FH148" s="83"/>
      <c r="FI148" s="83"/>
      <c r="FJ148" s="83"/>
      <c r="FK148" s="83"/>
      <c r="FL148" s="83"/>
      <c r="FM148" s="83"/>
      <c r="FN148" s="83"/>
      <c r="FO148" s="83"/>
      <c r="FP148" s="83"/>
      <c r="FQ148" s="81"/>
      <c r="FR148" s="81"/>
      <c r="FS148" s="81"/>
      <c r="FT148" s="83"/>
      <c r="FU148" s="84"/>
      <c r="FV148" s="84"/>
      <c r="FW148" s="83"/>
      <c r="FX148" s="81"/>
      <c r="FY148" s="81"/>
      <c r="FZ148" s="81"/>
      <c r="GA148" s="81"/>
      <c r="GB148" s="81"/>
      <c r="GC148" s="81"/>
      <c r="GD148" s="81"/>
      <c r="GE148" s="83"/>
      <c r="GF148" s="83"/>
      <c r="GG148" s="83"/>
      <c r="GH148" s="83"/>
      <c r="GI148" s="83"/>
      <c r="GJ148" s="83"/>
      <c r="GK148" s="83"/>
      <c r="GL148" s="83"/>
      <c r="GM148" s="83"/>
      <c r="GN148" s="83"/>
      <c r="GO148" s="83"/>
      <c r="GP148" s="83"/>
      <c r="GQ148" s="83"/>
    </row>
    <row r="149" spans="4:199" ht="15.95" customHeight="1" x14ac:dyDescent="0.2">
      <c r="ER149" s="83"/>
      <c r="ES149" s="60"/>
      <c r="ET149" s="60"/>
      <c r="EU149" s="60"/>
      <c r="EV149" s="60"/>
      <c r="EW149" s="60"/>
      <c r="EX149" s="60"/>
      <c r="EY149" s="60"/>
      <c r="EZ149" s="83"/>
      <c r="FA149" s="83"/>
      <c r="FB149" s="83"/>
      <c r="FC149" s="83"/>
      <c r="FD149" s="83"/>
      <c r="FE149" s="83"/>
      <c r="FF149" s="83"/>
      <c r="FG149" s="83"/>
      <c r="FH149" s="83"/>
      <c r="FI149" s="83"/>
      <c r="FJ149" s="83"/>
      <c r="FK149" s="83"/>
      <c r="FL149" s="83"/>
      <c r="FM149" s="83"/>
      <c r="FN149" s="83"/>
      <c r="FO149" s="83"/>
      <c r="FP149" s="83"/>
      <c r="FQ149" s="81"/>
      <c r="FR149" s="81"/>
      <c r="FS149" s="81"/>
      <c r="FT149" s="83"/>
      <c r="FU149" s="84"/>
      <c r="FV149" s="84"/>
      <c r="FW149" s="83"/>
      <c r="FX149" s="81"/>
      <c r="FY149" s="81"/>
      <c r="FZ149" s="81"/>
      <c r="GA149" s="81"/>
      <c r="GB149" s="81"/>
      <c r="GC149" s="81"/>
      <c r="GD149" s="81"/>
      <c r="GE149" s="83"/>
      <c r="GF149" s="83"/>
      <c r="GG149" s="83"/>
      <c r="GH149" s="83"/>
      <c r="GI149" s="83"/>
      <c r="GJ149" s="83"/>
      <c r="GK149" s="83"/>
      <c r="GL149" s="83"/>
      <c r="GM149" s="83"/>
      <c r="GN149" s="83"/>
      <c r="GO149" s="83"/>
      <c r="GP149" s="83"/>
      <c r="GQ149" s="83"/>
    </row>
    <row r="150" spans="4:199" ht="15.95" customHeight="1" x14ac:dyDescent="0.2">
      <c r="ER150" s="83"/>
      <c r="ES150" s="60"/>
      <c r="ET150" s="60"/>
      <c r="EU150" s="60"/>
      <c r="EV150" s="60"/>
      <c r="EW150" s="60"/>
      <c r="EX150" s="60"/>
      <c r="EY150" s="60"/>
      <c r="EZ150" s="83"/>
      <c r="FA150" s="83"/>
      <c r="FB150" s="83"/>
      <c r="FC150" s="83"/>
      <c r="FD150" s="83"/>
      <c r="FE150" s="83"/>
      <c r="FF150" s="83"/>
      <c r="FG150" s="83"/>
      <c r="FH150" s="83"/>
      <c r="FI150" s="83"/>
      <c r="FJ150" s="83"/>
      <c r="FK150" s="83"/>
      <c r="FL150" s="83"/>
      <c r="FM150" s="83"/>
      <c r="FN150" s="83"/>
      <c r="FO150" s="83"/>
      <c r="FP150" s="83"/>
      <c r="FQ150" s="81"/>
      <c r="FR150" s="81"/>
      <c r="FS150" s="81"/>
      <c r="FT150" s="83"/>
      <c r="FU150" s="84"/>
      <c r="FV150" s="84"/>
      <c r="FW150" s="83"/>
      <c r="FX150" s="81"/>
      <c r="FY150" s="81"/>
      <c r="FZ150" s="81"/>
      <c r="GA150" s="81"/>
      <c r="GB150" s="81"/>
      <c r="GC150" s="81"/>
      <c r="GD150" s="81"/>
      <c r="GE150" s="83"/>
      <c r="GF150" s="83"/>
      <c r="GG150" s="83"/>
      <c r="GH150" s="83"/>
      <c r="GI150" s="83"/>
      <c r="GJ150" s="83"/>
      <c r="GK150" s="83"/>
      <c r="GL150" s="83"/>
      <c r="GM150" s="83"/>
      <c r="GN150" s="83"/>
      <c r="GO150" s="83"/>
      <c r="GP150" s="83"/>
      <c r="GQ150" s="83"/>
    </row>
    <row r="151" spans="4:199" ht="15.95" customHeight="1" x14ac:dyDescent="0.2">
      <c r="ER151" s="83"/>
      <c r="ES151" s="60"/>
      <c r="ET151" s="60"/>
      <c r="EU151" s="60"/>
      <c r="EV151" s="60"/>
      <c r="EW151" s="60"/>
      <c r="EX151" s="60"/>
      <c r="EY151" s="60"/>
      <c r="EZ151" s="83"/>
      <c r="FA151" s="83"/>
      <c r="FB151" s="83"/>
      <c r="FC151" s="83"/>
      <c r="FD151" s="83"/>
      <c r="FE151" s="83"/>
      <c r="FF151" s="83"/>
      <c r="FG151" s="83"/>
      <c r="FH151" s="83"/>
      <c r="FI151" s="83"/>
      <c r="FJ151" s="83"/>
      <c r="FK151" s="83"/>
      <c r="FL151" s="83"/>
      <c r="FM151" s="83"/>
      <c r="FN151" s="83"/>
      <c r="FO151" s="83"/>
      <c r="FP151" s="83"/>
      <c r="FQ151" s="81"/>
      <c r="FR151" s="81"/>
      <c r="FS151" s="81"/>
      <c r="FT151" s="83"/>
      <c r="FU151" s="84"/>
      <c r="FV151" s="84"/>
      <c r="FW151" s="83"/>
      <c r="FX151" s="81"/>
      <c r="FY151" s="81"/>
      <c r="FZ151" s="81"/>
      <c r="GA151" s="81"/>
      <c r="GB151" s="81"/>
      <c r="GC151" s="81"/>
      <c r="GD151" s="81"/>
      <c r="GE151" s="83"/>
      <c r="GF151" s="83"/>
      <c r="GG151" s="83"/>
      <c r="GH151" s="83"/>
      <c r="GI151" s="83"/>
      <c r="GJ151" s="83"/>
      <c r="GK151" s="83"/>
      <c r="GL151" s="83"/>
      <c r="GM151" s="83"/>
      <c r="GN151" s="83"/>
      <c r="GO151" s="83"/>
      <c r="GP151" s="83"/>
      <c r="GQ151" s="83"/>
    </row>
    <row r="152" spans="4:199" ht="15.95" customHeight="1" x14ac:dyDescent="0.2">
      <c r="ER152" s="83"/>
      <c r="ES152" s="60"/>
      <c r="ET152" s="60"/>
      <c r="EU152" s="60"/>
      <c r="EV152" s="60"/>
      <c r="EW152" s="60"/>
      <c r="EX152" s="60"/>
      <c r="EY152" s="60"/>
      <c r="EZ152" s="83"/>
      <c r="FA152" s="83"/>
      <c r="FB152" s="83"/>
      <c r="FC152" s="83"/>
      <c r="FD152" s="83"/>
      <c r="FE152" s="83"/>
      <c r="FF152" s="83"/>
      <c r="FG152" s="83"/>
      <c r="FH152" s="83"/>
      <c r="FI152" s="83"/>
      <c r="FJ152" s="83"/>
      <c r="FK152" s="83"/>
      <c r="FL152" s="83"/>
      <c r="FM152" s="83"/>
      <c r="FN152" s="83"/>
      <c r="FO152" s="83"/>
      <c r="FP152" s="83"/>
      <c r="FQ152" s="81"/>
      <c r="FR152" s="81"/>
      <c r="FS152" s="81"/>
      <c r="FT152" s="83"/>
      <c r="FU152" s="84"/>
      <c r="FV152" s="84"/>
      <c r="FW152" s="83"/>
      <c r="FX152" s="81"/>
      <c r="FY152" s="81"/>
      <c r="FZ152" s="81"/>
      <c r="GA152" s="81"/>
      <c r="GB152" s="81"/>
      <c r="GC152" s="81"/>
      <c r="GD152" s="81"/>
      <c r="GE152" s="83"/>
      <c r="GF152" s="83"/>
      <c r="GG152" s="83"/>
      <c r="GH152" s="83"/>
      <c r="GI152" s="83"/>
      <c r="GJ152" s="83"/>
      <c r="GK152" s="83"/>
      <c r="GL152" s="83"/>
      <c r="GM152" s="83"/>
      <c r="GN152" s="83"/>
      <c r="GO152" s="83"/>
      <c r="GP152" s="83"/>
      <c r="GQ152" s="83"/>
    </row>
    <row r="153" spans="4:199" ht="15.95" customHeight="1" x14ac:dyDescent="0.2">
      <c r="ER153" s="83"/>
      <c r="ES153" s="60"/>
      <c r="ET153" s="60"/>
      <c r="EU153" s="60"/>
      <c r="EV153" s="60"/>
      <c r="EW153" s="60"/>
      <c r="EX153" s="60"/>
      <c r="EY153" s="60"/>
      <c r="EZ153" s="83"/>
      <c r="FA153" s="83"/>
      <c r="FB153" s="83"/>
      <c r="FC153" s="83"/>
      <c r="FD153" s="83"/>
      <c r="FE153" s="83"/>
      <c r="FF153" s="83"/>
      <c r="FG153" s="83"/>
      <c r="FH153" s="83"/>
      <c r="FI153" s="83"/>
      <c r="FJ153" s="83"/>
      <c r="FK153" s="83"/>
      <c r="FL153" s="83"/>
      <c r="FM153" s="83"/>
      <c r="FN153" s="83"/>
      <c r="FO153" s="83"/>
      <c r="FP153" s="83"/>
      <c r="FQ153" s="81"/>
      <c r="FR153" s="81"/>
      <c r="FS153" s="81"/>
      <c r="FT153" s="83"/>
      <c r="FU153" s="84"/>
      <c r="FV153" s="84"/>
      <c r="FW153" s="83"/>
      <c r="FX153" s="81"/>
      <c r="FY153" s="81"/>
      <c r="FZ153" s="81"/>
      <c r="GA153" s="81"/>
      <c r="GB153" s="81"/>
      <c r="GC153" s="81"/>
      <c r="GD153" s="81"/>
      <c r="GE153" s="83"/>
      <c r="GF153" s="83"/>
      <c r="GG153" s="83"/>
      <c r="GH153" s="83"/>
      <c r="GI153" s="83"/>
      <c r="GJ153" s="83"/>
      <c r="GK153" s="83"/>
      <c r="GL153" s="83"/>
      <c r="GM153" s="83"/>
      <c r="GN153" s="83"/>
      <c r="GO153" s="83"/>
      <c r="GP153" s="83"/>
      <c r="GQ153" s="83"/>
    </row>
    <row r="154" spans="4:199" ht="75.75" x14ac:dyDescent="0.2">
      <c r="D154" s="53"/>
      <c r="E154" s="178" t="s">
        <v>37</v>
      </c>
      <c r="F154" s="178"/>
      <c r="G154" s="178"/>
      <c r="H154" s="184" t="s">
        <v>38</v>
      </c>
      <c r="I154" s="184"/>
      <c r="J154" s="184"/>
      <c r="K154" s="184"/>
      <c r="L154" s="184"/>
      <c r="M154" s="184"/>
      <c r="N154" s="184"/>
      <c r="O154" s="184"/>
      <c r="P154" s="184"/>
      <c r="Q154" s="184"/>
      <c r="R154" s="184"/>
      <c r="S154" s="184"/>
      <c r="T154" s="184"/>
      <c r="U154" s="184"/>
      <c r="V154" s="184"/>
      <c r="W154" s="184"/>
      <c r="X154" s="184"/>
      <c r="Y154" s="184"/>
      <c r="Z154" s="184"/>
      <c r="AA154" s="184"/>
      <c r="AB154" s="169" t="s">
        <v>43</v>
      </c>
      <c r="AC154" s="169"/>
      <c r="AD154" s="169"/>
      <c r="AE154" s="169" t="s">
        <v>39</v>
      </c>
      <c r="AF154" s="169"/>
      <c r="AG154" s="169"/>
      <c r="AH154" s="169" t="s">
        <v>40</v>
      </c>
      <c r="AI154" s="169"/>
      <c r="AJ154" s="169"/>
      <c r="AK154" s="177" t="s">
        <v>44</v>
      </c>
      <c r="AL154" s="177"/>
      <c r="AM154" s="177"/>
      <c r="AN154" s="177" t="s">
        <v>45</v>
      </c>
      <c r="AO154" s="177"/>
      <c r="AP154" s="177"/>
      <c r="AQ154" s="169" t="s">
        <v>41</v>
      </c>
      <c r="AR154" s="169"/>
      <c r="AS154" s="169"/>
      <c r="AT154" s="169"/>
      <c r="AU154" s="169"/>
      <c r="AV154" s="169"/>
      <c r="AW154" s="176" t="s">
        <v>38</v>
      </c>
      <c r="AX154" s="176"/>
      <c r="AY154" s="176"/>
      <c r="AZ154" s="176"/>
      <c r="BA154" s="176"/>
      <c r="BB154" s="176"/>
      <c r="BC154" s="176"/>
      <c r="BD154" s="176"/>
      <c r="BE154" s="176"/>
      <c r="BF154" s="176"/>
      <c r="BG154" s="176"/>
      <c r="BH154" s="176"/>
      <c r="BI154" s="176"/>
      <c r="BJ154" s="176"/>
      <c r="BK154" s="176"/>
      <c r="BL154" s="176"/>
      <c r="BM154" s="176"/>
      <c r="BO154" s="41"/>
      <c r="BP154" s="41"/>
      <c r="BQ154" s="41"/>
      <c r="BR154" s="41"/>
      <c r="BS154" s="41"/>
      <c r="BT154" s="169" t="s">
        <v>43</v>
      </c>
      <c r="BU154" s="169"/>
      <c r="BV154" s="169"/>
      <c r="BW154" s="169" t="s">
        <v>39</v>
      </c>
      <c r="BX154" s="169"/>
      <c r="BY154" s="169"/>
      <c r="BZ154" s="169" t="s">
        <v>40</v>
      </c>
      <c r="CA154" s="169"/>
      <c r="CB154" s="169"/>
      <c r="CC154" s="177" t="s">
        <v>44</v>
      </c>
      <c r="CD154" s="177"/>
      <c r="CE154" s="177"/>
      <c r="CF154" s="168" t="s">
        <v>45</v>
      </c>
      <c r="CG154" s="168"/>
      <c r="CH154" s="168"/>
      <c r="CI154" s="169" t="s">
        <v>42</v>
      </c>
      <c r="CJ154" s="169"/>
      <c r="CK154" s="169"/>
      <c r="CL154" s="169"/>
      <c r="CM154" s="169"/>
      <c r="CN154" s="169"/>
      <c r="CO154" s="176" t="s">
        <v>38</v>
      </c>
      <c r="CP154" s="176"/>
      <c r="CQ154" s="176"/>
      <c r="CR154" s="176"/>
      <c r="CS154" s="176"/>
      <c r="CT154" s="176"/>
      <c r="CU154" s="176"/>
      <c r="CV154" s="176"/>
      <c r="CW154" s="176"/>
      <c r="CX154" s="176"/>
      <c r="CY154" s="176"/>
      <c r="CZ154" s="176"/>
      <c r="DA154" s="176"/>
      <c r="DB154" s="176"/>
      <c r="DC154" s="176"/>
      <c r="DD154" s="176"/>
      <c r="EJ154" s="41"/>
      <c r="EK154" s="41"/>
      <c r="EL154" s="41"/>
      <c r="EM154" s="41"/>
      <c r="EN154" s="41"/>
      <c r="ER154" s="290" t="s">
        <v>56</v>
      </c>
      <c r="ES154" s="85"/>
      <c r="ET154" s="92" t="str">
        <f>ES155</f>
        <v>FC Niederweningen</v>
      </c>
      <c r="EU154" s="92" t="str">
        <f>ES156</f>
        <v>FC Kloten b</v>
      </c>
      <c r="EV154" s="92" t="str">
        <f>ES157</f>
        <v>FC Wiesendangen</v>
      </c>
      <c r="EW154" s="92" t="e">
        <f>#REF!</f>
        <v>#REF!</v>
      </c>
      <c r="EX154" s="92" t="e">
        <f>#REF!</f>
        <v>#REF!</v>
      </c>
      <c r="EY154" s="86"/>
      <c r="EZ154" s="291" t="s">
        <v>59</v>
      </c>
      <c r="FA154" s="87"/>
      <c r="FB154" s="98" t="str">
        <f>FA155</f>
        <v>FC Niederweningen</v>
      </c>
      <c r="FC154" s="98" t="str">
        <f>FA156</f>
        <v>FC Kloten b</v>
      </c>
      <c r="FD154" s="98" t="str">
        <f>FA157</f>
        <v>FC Wiesendangen</v>
      </c>
      <c r="FE154" s="98" t="e">
        <f>#REF!</f>
        <v>#REF!</v>
      </c>
      <c r="FF154" s="98" t="e">
        <f>#REF!</f>
        <v>#REF!</v>
      </c>
      <c r="FG154" s="78"/>
      <c r="FH154" s="78"/>
      <c r="FI154" s="109" t="s">
        <v>61</v>
      </c>
      <c r="FJ154" s="63"/>
      <c r="FK154" s="57" t="s">
        <v>60</v>
      </c>
      <c r="FL154" s="58" t="s">
        <v>58</v>
      </c>
      <c r="FM154" s="58" t="s">
        <v>44</v>
      </c>
      <c r="FN154" s="58" t="s">
        <v>45</v>
      </c>
      <c r="FO154" s="59" t="s">
        <v>40</v>
      </c>
      <c r="FP154" s="83"/>
      <c r="FQ154" s="81"/>
      <c r="FR154" s="81"/>
      <c r="FS154" s="81"/>
      <c r="FT154" s="83"/>
      <c r="FU154" s="84"/>
      <c r="FV154" s="84"/>
      <c r="FW154" s="83"/>
      <c r="FX154" s="81"/>
      <c r="FY154" s="56">
        <f>MATCH(1,FR155:FR157,0)</f>
        <v>1</v>
      </c>
      <c r="FZ154" s="66" t="s">
        <v>58</v>
      </c>
      <c r="GA154" s="66" t="s">
        <v>40</v>
      </c>
      <c r="GB154" s="66" t="s">
        <v>44</v>
      </c>
      <c r="GC154" s="81"/>
      <c r="GD154" s="81"/>
      <c r="GE154" s="87" t="s">
        <v>41</v>
      </c>
      <c r="GF154" s="83"/>
      <c r="GG154" s="83"/>
      <c r="GH154" s="83"/>
      <c r="GI154" s="83"/>
      <c r="GJ154" s="83"/>
      <c r="GK154" s="83"/>
      <c r="GL154" s="83"/>
      <c r="GM154" s="83"/>
      <c r="GN154" s="83"/>
      <c r="GO154" s="83"/>
      <c r="GP154" s="83"/>
      <c r="GQ154" s="83"/>
    </row>
    <row r="155" spans="4:199" x14ac:dyDescent="0.2">
      <c r="D155" s="53"/>
      <c r="E155" s="179">
        <v>1</v>
      </c>
      <c r="F155" s="179"/>
      <c r="G155" s="179"/>
      <c r="H155" s="159" t="str">
        <f>CO155</f>
        <v>FC Niederweningen</v>
      </c>
      <c r="I155" s="159"/>
      <c r="J155" s="159"/>
      <c r="K155" s="159"/>
      <c r="L155" s="159"/>
      <c r="M155" s="159"/>
      <c r="N155" s="159"/>
      <c r="O155" s="159"/>
      <c r="P155" s="159"/>
      <c r="Q155" s="159"/>
      <c r="R155" s="159"/>
      <c r="S155" s="159"/>
      <c r="T155" s="159"/>
      <c r="U155" s="159"/>
      <c r="V155" s="159"/>
      <c r="W155" s="159"/>
      <c r="X155" s="159"/>
      <c r="Y155" s="159"/>
      <c r="Z155" s="159"/>
      <c r="AA155" s="159"/>
      <c r="AB155" s="123">
        <f>SUMIF($Q$24:$Q$35,H155,$BS$24:$BS$35)+SUMIF($AM$24:$AM$35,H155,$BS$24:$BS$35)</f>
        <v>2</v>
      </c>
      <c r="AC155" s="123"/>
      <c r="AD155" s="123"/>
      <c r="AE155" s="123">
        <f>SUMIF($Q$24:$Q$35,H155,$BO$24:$BO$35)+SUMIF($AM$24:$AM$35,H155,$BQ$24:$BQ$35)</f>
        <v>6</v>
      </c>
      <c r="AF155" s="123"/>
      <c r="AG155" s="123"/>
      <c r="AH155" s="123">
        <f>AK155-AN155</f>
        <v>2</v>
      </c>
      <c r="AI155" s="123"/>
      <c r="AJ155" s="123"/>
      <c r="AK155" s="123">
        <f>SUMIF($Q$24:$Q$35,H155,$BG$24:$BG$35)+SUMIF($AM$24:$AM$35,H155,$BK$24:$BK$35)</f>
        <v>2</v>
      </c>
      <c r="AL155" s="123"/>
      <c r="AM155" s="123"/>
      <c r="AN155" s="123">
        <f>SUMIF($Q$24:$Q$35,H155,$BK$24:$BK$35)+SUMIF($AM$24:$AM$35,H155,$BG$24:$BG$35)</f>
        <v>0</v>
      </c>
      <c r="AO155" s="123"/>
      <c r="AP155" s="123"/>
      <c r="AQ155" s="158">
        <f>IF(BT155&lt;4,BW155*100000+(BZ155+100)*100+CC155*1+0.1,GE155+0.00001)</f>
        <v>610202.1</v>
      </c>
      <c r="AR155" s="158"/>
      <c r="AS155" s="158"/>
      <c r="AT155" s="158"/>
      <c r="AU155" s="158"/>
      <c r="AV155" s="158"/>
      <c r="AW155" s="159" t="str">
        <f>D7</f>
        <v>FC Niederweningen</v>
      </c>
      <c r="AX155" s="159"/>
      <c r="AY155" s="159"/>
      <c r="AZ155" s="159"/>
      <c r="BA155" s="159"/>
      <c r="BB155" s="159"/>
      <c r="BC155" s="159"/>
      <c r="BD155" s="159"/>
      <c r="BE155" s="159"/>
      <c r="BF155" s="159"/>
      <c r="BG155" s="159"/>
      <c r="BH155" s="159"/>
      <c r="BI155" s="159"/>
      <c r="BJ155" s="159"/>
      <c r="BK155" s="159"/>
      <c r="BL155" s="159"/>
      <c r="BM155" s="159"/>
      <c r="BO155" s="41"/>
      <c r="BP155" s="41"/>
      <c r="BQ155" s="41"/>
      <c r="BR155" s="41"/>
      <c r="BS155" s="41"/>
      <c r="BT155" s="123">
        <f>SUMIF($Q$24:$Q$35,AW155,$BS$24:$BS$35)+SUMIF($AM$24:$AM$35,AW155,$BS$24:$BS$35)</f>
        <v>2</v>
      </c>
      <c r="BU155" s="123"/>
      <c r="BV155" s="123"/>
      <c r="BW155" s="123">
        <f>SUMIF($Q$24:$Q$35,AW155,$BO$24:$BO$35)+SUMIF($AM$24:$AM$35,AW155,$BQ$24:$BQ$35)</f>
        <v>6</v>
      </c>
      <c r="BX155" s="123"/>
      <c r="BY155" s="123"/>
      <c r="BZ155" s="123">
        <f>CC155-CF155</f>
        <v>2</v>
      </c>
      <c r="CA155" s="123"/>
      <c r="CB155" s="123"/>
      <c r="CC155" s="123">
        <f>SUMIF($Q$24:$Q$35,AW155,$BG$24:$BG$35)+SUMIF($AM$24:$AM$35,AW155,$BK$24:$BK$35)</f>
        <v>2</v>
      </c>
      <c r="CD155" s="123"/>
      <c r="CE155" s="123"/>
      <c r="CF155" s="123">
        <f>SUMIF($Q$24:$Q$35,AW155,$BK$24:$BK$35)+SUMIF($AM$24:$AM$35,AW155,$BG$24:$BG$35)</f>
        <v>0</v>
      </c>
      <c r="CG155" s="123"/>
      <c r="CH155" s="123"/>
      <c r="CI155" s="158">
        <f>LARGE($AQ$155:$AV$157,1)</f>
        <v>610202.1</v>
      </c>
      <c r="CJ155" s="158"/>
      <c r="CK155" s="158"/>
      <c r="CL155" s="158"/>
      <c r="CM155" s="158"/>
      <c r="CN155" s="158"/>
      <c r="CO155" s="159" t="str">
        <f>VLOOKUP(CI155,$AQ$155:$BM$157,7,FALSE)</f>
        <v>FC Niederweningen</v>
      </c>
      <c r="CP155" s="159"/>
      <c r="CQ155" s="159"/>
      <c r="CR155" s="159"/>
      <c r="CS155" s="159"/>
      <c r="CT155" s="159"/>
      <c r="CU155" s="159"/>
      <c r="CV155" s="159"/>
      <c r="CW155" s="159"/>
      <c r="CX155" s="159"/>
      <c r="CY155" s="159"/>
      <c r="CZ155" s="159"/>
      <c r="DA155" s="159"/>
      <c r="DB155" s="159"/>
      <c r="DC155" s="159"/>
      <c r="DD155" s="159"/>
      <c r="EJ155" s="41"/>
      <c r="EK155" s="41"/>
      <c r="EL155" s="41"/>
      <c r="EM155" s="41"/>
      <c r="EN155" s="41"/>
      <c r="ER155" s="290"/>
      <c r="ES155" s="73" t="str">
        <f>D7</f>
        <v>FC Niederweningen</v>
      </c>
      <c r="ET155" s="69"/>
      <c r="EU155" s="70">
        <f>IF(ISNUMBER(BG24),BG24,"")</f>
        <v>1</v>
      </c>
      <c r="EV155" s="70">
        <f>IF(ISNUMBER(BG34),BG34,"")</f>
        <v>1</v>
      </c>
      <c r="EW155" s="70" t="str">
        <f>IF(ISNUMBER(#REF!),#REF!,"")</f>
        <v/>
      </c>
      <c r="EX155" s="70">
        <f>IF(ISNUMBER(BK27),BK27,"")</f>
        <v>0</v>
      </c>
      <c r="EY155" s="86"/>
      <c r="EZ155" s="292"/>
      <c r="FA155" s="68" t="str">
        <f>ES155</f>
        <v>FC Niederweningen</v>
      </c>
      <c r="FB155" s="69"/>
      <c r="FC155" s="70">
        <f>IF(AND(ISNUMBER(EU155),ISNUMBER(ET156)),IF(EU155&gt;ET156,3,IF(EU155=ET156,1,0)),0)</f>
        <v>3</v>
      </c>
      <c r="FD155" s="70">
        <f>IF(AND(ISNUMBER(EV155),ISNUMBER(ET157)),IF(EV155&gt;ET157,3,IF(EV155=ET157,1,0)),0)</f>
        <v>1</v>
      </c>
      <c r="FE155" s="70">
        <f>IF(AND(ISNUMBER(EW155),ISNUMBER(#REF!)),IF(EW155&gt;#REF!,3,IF(EW155=#REF!,1,0)),0)</f>
        <v>0</v>
      </c>
      <c r="FF155" s="70">
        <f>IF(AND(ISNUMBER(EX155),ISNUMBER(#REF!)),IF(EX155&gt;#REF!,3,IF(EX155=#REF!,1,0)),0)</f>
        <v>0</v>
      </c>
      <c r="FG155" s="78"/>
      <c r="FH155" s="78">
        <v>1</v>
      </c>
      <c r="FI155" s="88" t="e">
        <f>GK155</f>
        <v>#N/A</v>
      </c>
      <c r="FJ155" s="63" t="str">
        <f>ES155</f>
        <v>FC Niederweningen</v>
      </c>
      <c r="FK155" s="66" t="str">
        <f>IF(COUNT(ET155:EX155)=COUNT(ET155:ET157),COUNT(ET155:ET157),"")</f>
        <v/>
      </c>
      <c r="FL155" s="66">
        <f>SUM(FB155:FF155)</f>
        <v>4</v>
      </c>
      <c r="FM155" s="66">
        <f>SUM(ET155:EX155)</f>
        <v>2</v>
      </c>
      <c r="FN155" s="66">
        <f>SUM(ET155:ET157)</f>
        <v>1</v>
      </c>
      <c r="FO155" s="74">
        <f>FM155-FN155</f>
        <v>1</v>
      </c>
      <c r="FP155" s="83"/>
      <c r="FQ155" s="87">
        <f>FL155*100000+(FO155+100)*100+FM155*1</f>
        <v>410102</v>
      </c>
      <c r="FR155" s="89">
        <f>COUNTIF($FQ$155:$FQ$157,FQ155)</f>
        <v>1</v>
      </c>
      <c r="FS155" s="89" t="str">
        <f>IF(FR155=1,"x","")</f>
        <v>x</v>
      </c>
      <c r="FT155" s="83"/>
      <c r="FU155" s="66">
        <f>IF(FS155="x",1,IF(FQ156=FQ155,2,IF(FQ157=FQ155,3,IF(#REF!=FQ155,4,5))))</f>
        <v>1</v>
      </c>
      <c r="FV155" s="66">
        <f>INDEX(FB155:FF155,1,FU155)</f>
        <v>0</v>
      </c>
      <c r="FW155" s="67">
        <f>IF(OR($FR$158=2,$FR$158=4),FV155/10,0)</f>
        <v>0</v>
      </c>
      <c r="FX155" s="81"/>
      <c r="FY155" s="81"/>
      <c r="FZ155" s="66">
        <f>FL155-INDEX(FB155:FF155,1,$FY$154)</f>
        <v>4</v>
      </c>
      <c r="GA155" s="74">
        <f>FO155-(INDEX(ET155:EX155,1,$FY$154)-INDEX(ET155:ET157,$FY$154,1))</f>
        <v>1</v>
      </c>
      <c r="GB155" s="66">
        <f>FM155-INDEX(ET155:EX155,1,$FY$154)</f>
        <v>2</v>
      </c>
      <c r="GC155" s="67">
        <f>IF(OR($FR$158&lt;&gt;3,FS155="x"),0,FZ155/10+GA155/1000+GB155/100000)</f>
        <v>0</v>
      </c>
      <c r="GD155" s="81"/>
      <c r="GE155" s="67">
        <f>FQ155+FW155+GC155</f>
        <v>410102</v>
      </c>
      <c r="GF155" s="77">
        <f>IF(INDEX(GE155:GE158,FH155)&gt;=INDEX(GE155:GE158,FH156),FH155,FH156)</f>
        <v>1</v>
      </c>
      <c r="GG155" s="77" t="e">
        <f>IF(INDEX(GE155:GE158,GF155)&gt;=INDEX(GE155:GE158,GF157),GF155,GF157)</f>
        <v>#REF!</v>
      </c>
      <c r="GH155" s="77" t="e">
        <f>IF(INDEX(GE155:GE158,GG155)&gt;=INDEX(GE155:GE158,#REF!),GG155,#REF!)</f>
        <v>#REF!</v>
      </c>
      <c r="GI155" s="77" t="e">
        <f>IF(INDEX(GE155:GE158,GH155)&gt;=INDEX(GE155:GE158,#REF!),GH155,#REF!)</f>
        <v>#REF!</v>
      </c>
      <c r="GJ155" s="77" t="e">
        <f>IF(INDEX(GE155:GE158,GI155)&gt;=INDEX(GE155:GE158,GI158),GI155,GI158)</f>
        <v>#REF!</v>
      </c>
      <c r="GK155" s="56" t="e">
        <f>MATCH(FH155,$GJ$155:$GJ$158,0)</f>
        <v>#N/A</v>
      </c>
      <c r="GL155" s="77">
        <f>COUNTIF(GE155:GE157,GE155)</f>
        <v>1</v>
      </c>
      <c r="GM155" s="77" t="str">
        <f>IF(GL155=1,"x","")</f>
        <v>x</v>
      </c>
      <c r="GN155" s="61" t="e">
        <f>(GM155="x")*GK155</f>
        <v>#N/A</v>
      </c>
      <c r="GO155" s="83"/>
      <c r="GP155" s="83"/>
      <c r="GQ155" s="83"/>
    </row>
    <row r="156" spans="4:199" x14ac:dyDescent="0.2">
      <c r="D156" s="53"/>
      <c r="E156" s="179">
        <v>2</v>
      </c>
      <c r="F156" s="179"/>
      <c r="G156" s="179"/>
      <c r="H156" s="159" t="str">
        <f>CO156</f>
        <v>FC Kloten b</v>
      </c>
      <c r="I156" s="159"/>
      <c r="J156" s="159"/>
      <c r="K156" s="159"/>
      <c r="L156" s="159"/>
      <c r="M156" s="159"/>
      <c r="N156" s="159"/>
      <c r="O156" s="159"/>
      <c r="P156" s="159"/>
      <c r="Q156" s="159"/>
      <c r="R156" s="159"/>
      <c r="S156" s="159"/>
      <c r="T156" s="159"/>
      <c r="U156" s="159"/>
      <c r="V156" s="159"/>
      <c r="W156" s="159"/>
      <c r="X156" s="159"/>
      <c r="Y156" s="159"/>
      <c r="Z156" s="159"/>
      <c r="AA156" s="159"/>
      <c r="AB156" s="123">
        <f t="shared" ref="AB156:AB157" si="30">SUMIF($Q$24:$Q$35,H156,$BS$24:$BS$35)+SUMIF($AM$24:$AM$35,H156,$BS$24:$BS$35)</f>
        <v>2</v>
      </c>
      <c r="AC156" s="123"/>
      <c r="AD156" s="123"/>
      <c r="AE156" s="123">
        <f t="shared" ref="AE156:AE157" si="31">SUMIF($Q$24:$Q$35,H156,$BO$24:$BO$35)+SUMIF($AM$24:$AM$35,H156,$BQ$24:$BQ$35)</f>
        <v>3</v>
      </c>
      <c r="AF156" s="123"/>
      <c r="AG156" s="123"/>
      <c r="AH156" s="123">
        <f t="shared" ref="AH156:AH157" si="32">AK156-AN156</f>
        <v>1</v>
      </c>
      <c r="AI156" s="123"/>
      <c r="AJ156" s="123"/>
      <c r="AK156" s="123">
        <f t="shared" ref="AK156:AK157" si="33">SUMIF($Q$24:$Q$35,H156,$BG$24:$BG$35)+SUMIF($AM$24:$AM$35,H156,$BK$24:$BK$35)</f>
        <v>6</v>
      </c>
      <c r="AL156" s="123"/>
      <c r="AM156" s="123"/>
      <c r="AN156" s="123">
        <f t="shared" ref="AN156:AN157" si="34">SUMIF($Q$24:$Q$35,H156,$BK$24:$BK$35)+SUMIF($AM$24:$AM$35,H156,$BG$24:$BG$35)</f>
        <v>5</v>
      </c>
      <c r="AO156" s="123"/>
      <c r="AP156" s="123"/>
      <c r="AQ156" s="158">
        <f>IF(BT156&lt;4,BW156*100000+(BZ156+100)*100+CC156*1+0.2,GE156+0.00002)</f>
        <v>310106.2</v>
      </c>
      <c r="AR156" s="158"/>
      <c r="AS156" s="158"/>
      <c r="AT156" s="158"/>
      <c r="AU156" s="158"/>
      <c r="AV156" s="158"/>
      <c r="AW156" s="159" t="str">
        <f>D8</f>
        <v>FC Kloten b</v>
      </c>
      <c r="AX156" s="159"/>
      <c r="AY156" s="159"/>
      <c r="AZ156" s="159"/>
      <c r="BA156" s="159"/>
      <c r="BB156" s="159"/>
      <c r="BC156" s="159"/>
      <c r="BD156" s="159"/>
      <c r="BE156" s="159"/>
      <c r="BF156" s="159"/>
      <c r="BG156" s="159"/>
      <c r="BH156" s="159"/>
      <c r="BI156" s="159"/>
      <c r="BJ156" s="159"/>
      <c r="BK156" s="159"/>
      <c r="BL156" s="159"/>
      <c r="BM156" s="159"/>
      <c r="BO156" s="41"/>
      <c r="BP156" s="41"/>
      <c r="BQ156" s="41"/>
      <c r="BR156" s="41"/>
      <c r="BS156" s="41"/>
      <c r="BT156" s="123">
        <f t="shared" ref="BT156:BT157" si="35">SUMIF($Q$24:$Q$35,AW156,$BS$24:$BS$35)+SUMIF($AM$24:$AM$35,AW156,$BS$24:$BS$35)</f>
        <v>2</v>
      </c>
      <c r="BU156" s="123"/>
      <c r="BV156" s="123"/>
      <c r="BW156" s="123">
        <f t="shared" ref="BW156:BW157" si="36">SUMIF($Q$24:$Q$35,AW156,$BO$24:$BO$35)+SUMIF($AM$24:$AM$35,AW156,$BQ$24:$BQ$35)</f>
        <v>3</v>
      </c>
      <c r="BX156" s="123"/>
      <c r="BY156" s="123"/>
      <c r="BZ156" s="123">
        <f t="shared" ref="BZ156:BZ157" si="37">CC156-CF156</f>
        <v>1</v>
      </c>
      <c r="CA156" s="123"/>
      <c r="CB156" s="123"/>
      <c r="CC156" s="123">
        <f t="shared" ref="CC156:CC157" si="38">SUMIF($Q$24:$Q$35,AW156,$BG$24:$BG$35)+SUMIF($AM$24:$AM$35,AW156,$BK$24:$BK$35)</f>
        <v>6</v>
      </c>
      <c r="CD156" s="123"/>
      <c r="CE156" s="123"/>
      <c r="CF156" s="123">
        <f t="shared" ref="CF156:CF157" si="39">SUMIF($Q$24:$Q$35,AW156,$BK$24:$BK$35)+SUMIF($AM$24:$AM$35,AW156,$BG$24:$BG$35)</f>
        <v>5</v>
      </c>
      <c r="CG156" s="123"/>
      <c r="CH156" s="123"/>
      <c r="CI156" s="158">
        <f>LARGE($AQ$155:$AV$157,2)</f>
        <v>310106.2</v>
      </c>
      <c r="CJ156" s="158"/>
      <c r="CK156" s="158"/>
      <c r="CL156" s="158"/>
      <c r="CM156" s="158"/>
      <c r="CN156" s="158"/>
      <c r="CO156" s="159" t="str">
        <f>VLOOKUP(CI156,$AQ$155:$BM$157,7,FALSE)</f>
        <v>FC Kloten b</v>
      </c>
      <c r="CP156" s="159"/>
      <c r="CQ156" s="159"/>
      <c r="CR156" s="159"/>
      <c r="CS156" s="159"/>
      <c r="CT156" s="159"/>
      <c r="CU156" s="159"/>
      <c r="CV156" s="159"/>
      <c r="CW156" s="159"/>
      <c r="CX156" s="159"/>
      <c r="CY156" s="159"/>
      <c r="CZ156" s="159"/>
      <c r="DA156" s="159"/>
      <c r="DB156" s="159"/>
      <c r="DC156" s="159"/>
      <c r="DD156" s="159"/>
      <c r="EJ156" s="41"/>
      <c r="EK156" s="41"/>
      <c r="EL156" s="41"/>
      <c r="EM156" s="41"/>
      <c r="EN156" s="41"/>
      <c r="ER156" s="290"/>
      <c r="ES156" s="73" t="str">
        <f>D8</f>
        <v>FC Kloten b</v>
      </c>
      <c r="ET156" s="71">
        <f>IF(ISNUMBER(BK24),BK24,"")</f>
        <v>0</v>
      </c>
      <c r="EU156" s="72"/>
      <c r="EV156" s="71">
        <f>IF(ISNUMBER(BG31),BG31,"")</f>
        <v>1</v>
      </c>
      <c r="EW156" s="71" t="str">
        <f>IF(ISNUMBER(#REF!),#REF!,"")</f>
        <v/>
      </c>
      <c r="EX156" s="71" t="str">
        <f>IF(ISNUMBER(#REF!),#REF!,"")</f>
        <v/>
      </c>
      <c r="EY156" s="86"/>
      <c r="EZ156" s="292"/>
      <c r="FA156" s="68" t="str">
        <f>ES156</f>
        <v>FC Kloten b</v>
      </c>
      <c r="FB156" s="71">
        <f>IF(AND(ISNUMBER(ET156),ISNUMBER(EU155)),IF(ET156&gt;EU155,3,IF(ET156=EU155,1,0)),0)</f>
        <v>0</v>
      </c>
      <c r="FC156" s="72"/>
      <c r="FD156" s="71">
        <f>IF(AND(ISNUMBER(EV156),ISNUMBER(EU157)),IF(EV156&gt;EU157,3,IF(EV156=EU157,1,0)),0)</f>
        <v>3</v>
      </c>
      <c r="FE156" s="71">
        <f>IF(AND(ISNUMBER(EW156),ISNUMBER(#REF!)),IF(EW156&gt;#REF!,3,IF(EW156=#REF!,1,0)),0)</f>
        <v>0</v>
      </c>
      <c r="FF156" s="71">
        <f>IF(AND(ISNUMBER(EX156),ISNUMBER(#REF!)),IF(EX156&gt;#REF!,3,IF(EX156=#REF!,1,0)),0)</f>
        <v>0</v>
      </c>
      <c r="FG156" s="79"/>
      <c r="FH156" s="79">
        <v>2</v>
      </c>
      <c r="FI156" s="88" t="e">
        <f t="shared" ref="FI156:FI157" si="40">GK156</f>
        <v>#N/A</v>
      </c>
      <c r="FJ156" s="63" t="str">
        <f t="shared" ref="FJ156:FJ157" si="41">ES156</f>
        <v>FC Kloten b</v>
      </c>
      <c r="FK156" s="66">
        <f>IF(COUNT(ET156:EX156)=COUNT(EU155:EU157),COUNT(EU155:EU157),"")</f>
        <v>2</v>
      </c>
      <c r="FL156" s="76">
        <f>SUM(FB156:FF156)</f>
        <v>3</v>
      </c>
      <c r="FM156" s="66">
        <f>SUM(ET156:EX156)</f>
        <v>1</v>
      </c>
      <c r="FN156" s="76">
        <f>SUM(EU155:EU157)</f>
        <v>1</v>
      </c>
      <c r="FO156" s="74">
        <f>FM156-FN156</f>
        <v>0</v>
      </c>
      <c r="FP156" s="83"/>
      <c r="FQ156" s="87">
        <f t="shared" ref="FQ156:FQ157" si="42">FL156*100000+(FO156+100)*100+FM156*1</f>
        <v>310001</v>
      </c>
      <c r="FR156" s="89">
        <f>COUNTIF($FQ$155:$FQ$157,FQ156)</f>
        <v>1</v>
      </c>
      <c r="FS156" s="89" t="str">
        <f t="shared" ref="FS156:FS157" si="43">IF(FR156=1,"x","")</f>
        <v>x</v>
      </c>
      <c r="FT156" s="83"/>
      <c r="FU156" s="66">
        <f>IF(FS156="x",2,IF(FQ157=FQ156,3,IF(#REF!=FQ156,4,IF(#REF!=FQ156,5,1))))</f>
        <v>2</v>
      </c>
      <c r="FV156" s="66">
        <f>INDEX(FB156:FF156,1,FU156)</f>
        <v>0</v>
      </c>
      <c r="FW156" s="67">
        <f>IF(OR($FR$158=2,$FR$158=4),FV156/10,0)</f>
        <v>0</v>
      </c>
      <c r="FX156" s="81"/>
      <c r="FY156" s="81"/>
      <c r="FZ156" s="76">
        <f>FL156-INDEX(FB156:FF156,1,$FY$154)</f>
        <v>3</v>
      </c>
      <c r="GA156" s="74">
        <f>FO156-(INDEX(ET156:EX156,1,$FY$154)-INDEX(EU155:EU157,$FY$154,1))</f>
        <v>1</v>
      </c>
      <c r="GB156" s="76">
        <f>FM156-INDEX(ET156:EX156,1,$FY$154)</f>
        <v>1</v>
      </c>
      <c r="GC156" s="67">
        <f>IF(OR($FR$158&lt;&gt;3,FS156="x"),0,FZ156/10+GA156/1000+GB156/100000)</f>
        <v>0</v>
      </c>
      <c r="GD156" s="81"/>
      <c r="GE156" s="67">
        <f>FQ156+FW156+GC156</f>
        <v>310001</v>
      </c>
      <c r="GF156" s="77">
        <f>IF(INDEX(GE155:GE158,FH156)&lt;=INDEX(GE155:GE158,FH155),FH156,FH155)</f>
        <v>2</v>
      </c>
      <c r="GG156" s="77" t="e">
        <f>IF(INDEX(GE155:GE158,GF156)&gt;=INDEX(GE155:GE158,GF158),GF156,GF158)</f>
        <v>#REF!</v>
      </c>
      <c r="GH156" s="77" t="e">
        <f>IF(INDEX(GE155:GE158,GG156)&gt;=INDEX(GE155:GE158,#REF!),GG156,#REF!)</f>
        <v>#REF!</v>
      </c>
      <c r="GI156" s="77" t="e">
        <f>IF(INDEX(GE155:GE158,GH156)&gt;=INDEX(GE155:GE158,GH157),GH156,GH157)</f>
        <v>#REF!</v>
      </c>
      <c r="GJ156" s="77" t="e">
        <f>IF(INDEX(GE155:GE158,GI156)&gt;=INDEX(GE155:GE158,#REF!),GI156,#REF!)</f>
        <v>#REF!</v>
      </c>
      <c r="GK156" s="56" t="e">
        <f>MATCH(FH156,$GJ$155:$GJ$158,0)</f>
        <v>#N/A</v>
      </c>
      <c r="GL156" s="77">
        <f>COUNTIF(GE155:GE157,GE156)</f>
        <v>1</v>
      </c>
      <c r="GM156" s="77" t="str">
        <f>IF(GL156=1,"x","")</f>
        <v>x</v>
      </c>
      <c r="GN156" s="62" t="e">
        <f>(GM156="x")*GK156</f>
        <v>#N/A</v>
      </c>
      <c r="GO156" s="83"/>
      <c r="GP156" s="83"/>
      <c r="GQ156" s="83"/>
    </row>
    <row r="157" spans="4:199" x14ac:dyDescent="0.2">
      <c r="D157" s="53"/>
      <c r="E157" s="179">
        <v>3</v>
      </c>
      <c r="F157" s="179"/>
      <c r="G157" s="179"/>
      <c r="H157" s="159" t="str">
        <f>CO157</f>
        <v>FC Wiesendangen</v>
      </c>
      <c r="I157" s="159"/>
      <c r="J157" s="159"/>
      <c r="K157" s="159"/>
      <c r="L157" s="159"/>
      <c r="M157" s="159"/>
      <c r="N157" s="159"/>
      <c r="O157" s="159"/>
      <c r="P157" s="159"/>
      <c r="Q157" s="159"/>
      <c r="R157" s="159"/>
      <c r="S157" s="159"/>
      <c r="T157" s="159"/>
      <c r="U157" s="159"/>
      <c r="V157" s="159"/>
      <c r="W157" s="159"/>
      <c r="X157" s="159"/>
      <c r="Y157" s="159"/>
      <c r="Z157" s="159"/>
      <c r="AA157" s="159"/>
      <c r="AB157" s="123">
        <f t="shared" si="30"/>
        <v>2</v>
      </c>
      <c r="AC157" s="123"/>
      <c r="AD157" s="123"/>
      <c r="AE157" s="123">
        <f t="shared" si="31"/>
        <v>0</v>
      </c>
      <c r="AF157" s="123"/>
      <c r="AG157" s="123"/>
      <c r="AH157" s="123">
        <f t="shared" si="32"/>
        <v>-3</v>
      </c>
      <c r="AI157" s="123"/>
      <c r="AJ157" s="123"/>
      <c r="AK157" s="123">
        <f t="shared" si="33"/>
        <v>4</v>
      </c>
      <c r="AL157" s="123"/>
      <c r="AM157" s="123"/>
      <c r="AN157" s="123">
        <f t="shared" si="34"/>
        <v>7</v>
      </c>
      <c r="AO157" s="123"/>
      <c r="AP157" s="123"/>
      <c r="AQ157" s="158">
        <f>IF(BT157&lt;4,BW157*100000+(BZ157+100)*100+CC157*1+0.3,GE157+0.0003)</f>
        <v>9704.2999999999993</v>
      </c>
      <c r="AR157" s="158"/>
      <c r="AS157" s="158"/>
      <c r="AT157" s="158"/>
      <c r="AU157" s="158"/>
      <c r="AV157" s="158"/>
      <c r="AW157" s="159" t="str">
        <f>D9</f>
        <v>FC Wiesendangen</v>
      </c>
      <c r="AX157" s="159"/>
      <c r="AY157" s="159"/>
      <c r="AZ157" s="159"/>
      <c r="BA157" s="159"/>
      <c r="BB157" s="159"/>
      <c r="BC157" s="159"/>
      <c r="BD157" s="159"/>
      <c r="BE157" s="159"/>
      <c r="BF157" s="159"/>
      <c r="BG157" s="159"/>
      <c r="BH157" s="159"/>
      <c r="BI157" s="159"/>
      <c r="BJ157" s="159"/>
      <c r="BK157" s="159"/>
      <c r="BL157" s="159"/>
      <c r="BM157" s="159"/>
      <c r="BO157" s="41"/>
      <c r="BP157" s="41"/>
      <c r="BQ157" s="41"/>
      <c r="BR157" s="41"/>
      <c r="BS157" s="41"/>
      <c r="BT157" s="123">
        <f t="shared" si="35"/>
        <v>2</v>
      </c>
      <c r="BU157" s="123"/>
      <c r="BV157" s="123"/>
      <c r="BW157" s="123">
        <f t="shared" si="36"/>
        <v>0</v>
      </c>
      <c r="BX157" s="123"/>
      <c r="BY157" s="123"/>
      <c r="BZ157" s="123">
        <f t="shared" si="37"/>
        <v>-3</v>
      </c>
      <c r="CA157" s="123"/>
      <c r="CB157" s="123"/>
      <c r="CC157" s="123">
        <f t="shared" si="38"/>
        <v>4</v>
      </c>
      <c r="CD157" s="123"/>
      <c r="CE157" s="123"/>
      <c r="CF157" s="123">
        <f t="shared" si="39"/>
        <v>7</v>
      </c>
      <c r="CG157" s="123"/>
      <c r="CH157" s="123"/>
      <c r="CI157" s="158">
        <f>LARGE($AQ$155:$AV$157,3)</f>
        <v>9704.2999999999993</v>
      </c>
      <c r="CJ157" s="158"/>
      <c r="CK157" s="158"/>
      <c r="CL157" s="158"/>
      <c r="CM157" s="158"/>
      <c r="CN157" s="158"/>
      <c r="CO157" s="159" t="str">
        <f>VLOOKUP(CI157,$AQ$155:$BM$157,7,FALSE)</f>
        <v>FC Wiesendangen</v>
      </c>
      <c r="CP157" s="159"/>
      <c r="CQ157" s="159"/>
      <c r="CR157" s="159"/>
      <c r="CS157" s="159"/>
      <c r="CT157" s="159"/>
      <c r="CU157" s="159"/>
      <c r="CV157" s="159"/>
      <c r="CW157" s="159"/>
      <c r="CX157" s="159"/>
      <c r="CY157" s="159"/>
      <c r="CZ157" s="159"/>
      <c r="DA157" s="159"/>
      <c r="DB157" s="159"/>
      <c r="DC157" s="159"/>
      <c r="DD157" s="159"/>
      <c r="EJ157" s="41"/>
      <c r="EK157" s="41"/>
      <c r="EL157" s="41"/>
      <c r="EM157" s="41"/>
      <c r="EN157" s="41"/>
      <c r="ER157" s="290"/>
      <c r="ES157" s="73" t="str">
        <f>D9</f>
        <v>FC Wiesendangen</v>
      </c>
      <c r="ET157" s="71">
        <f>IF(ISNUMBER(BK34),BK34,"")</f>
        <v>1</v>
      </c>
      <c r="EU157" s="71">
        <f>IF(ISNUMBER(BK31),BK31,"")</f>
        <v>0</v>
      </c>
      <c r="EV157" s="72"/>
      <c r="EW157" s="71">
        <f>IF(ISNUMBER(BG26),BG26,"")</f>
        <v>1</v>
      </c>
      <c r="EX157" s="71">
        <f>IF(ISNUMBER(EB28),EB28,"")</f>
        <v>3</v>
      </c>
      <c r="EY157" s="86"/>
      <c r="EZ157" s="292"/>
      <c r="FA157" s="68" t="str">
        <f>ES157</f>
        <v>FC Wiesendangen</v>
      </c>
      <c r="FB157" s="71">
        <f>IF(AND(ISNUMBER(ET157),ISNUMBER(EV155)),IF(ET157&gt;EV155,3,IF(ET157=EV155,1,0)),0)</f>
        <v>1</v>
      </c>
      <c r="FC157" s="71">
        <f>IF(AND(ISNUMBER(EU157),ISNUMBER(EV156)),IF(EU157&gt;EV156,3,IF(EU157=EV156,1,0)),0)</f>
        <v>0</v>
      </c>
      <c r="FD157" s="72"/>
      <c r="FE157" s="71">
        <f>IF(AND(ISNUMBER(EW157),ISNUMBER(#REF!)),IF(EW157&gt;#REF!,3,IF(EW157=#REF!,1,0)),0)</f>
        <v>0</v>
      </c>
      <c r="FF157" s="71">
        <f>IF(AND(ISNUMBER(EX157),ISNUMBER(#REF!)),IF(EX157&gt;#REF!,3,IF(EX157=#REF!,1,0)),0)</f>
        <v>0</v>
      </c>
      <c r="FG157" s="79"/>
      <c r="FH157" s="79">
        <v>3</v>
      </c>
      <c r="FI157" s="88" t="e">
        <f t="shared" si="40"/>
        <v>#N/A</v>
      </c>
      <c r="FJ157" s="63" t="str">
        <f t="shared" si="41"/>
        <v>FC Wiesendangen</v>
      </c>
      <c r="FK157" s="66" t="str">
        <f>IF(COUNT(ET157:EX157)=COUNT(EV155:EV157),COUNT(EV155:EV157),"")</f>
        <v/>
      </c>
      <c r="FL157" s="76">
        <f>SUM(FB157:FF157)</f>
        <v>1</v>
      </c>
      <c r="FM157" s="66">
        <f>SUM(ET157:EX157)</f>
        <v>5</v>
      </c>
      <c r="FN157" s="76">
        <f>SUM(EV155:EV157)</f>
        <v>2</v>
      </c>
      <c r="FO157" s="74">
        <f>FM157-FN157</f>
        <v>3</v>
      </c>
      <c r="FP157" s="83"/>
      <c r="FQ157" s="87">
        <f t="shared" si="42"/>
        <v>110305</v>
      </c>
      <c r="FR157" s="89">
        <f>COUNTIF($FQ$155:$FQ$157,FQ157)</f>
        <v>1</v>
      </c>
      <c r="FS157" s="89" t="str">
        <f t="shared" si="43"/>
        <v>x</v>
      </c>
      <c r="FT157" s="83"/>
      <c r="FU157" s="66">
        <f>IF(FS157="x",3,IF(#REF!=FQ157,4,IF(#REF!=FQ157,5,IF(FQ155=FQ157,1,2))))</f>
        <v>3</v>
      </c>
      <c r="FV157" s="66">
        <f>INDEX(FB157:FF157,1,FU157)</f>
        <v>0</v>
      </c>
      <c r="FW157" s="67">
        <f>IF(OR($FR$158=2,$FR$158=4),FV157/10,0)</f>
        <v>0</v>
      </c>
      <c r="FX157" s="81"/>
      <c r="FY157" s="81"/>
      <c r="FZ157" s="76">
        <f>FL157-INDEX(FB157:FF157,1,$FY$154)</f>
        <v>0</v>
      </c>
      <c r="GA157" s="75">
        <f>FO157-(INDEX(ET157:EX157,1,$FY$154)-INDEX(EV155:EV157,$FY$154,1))</f>
        <v>3</v>
      </c>
      <c r="GB157" s="75">
        <f>FM157-INDEX(ET157:EX157,1,$FY$154)</f>
        <v>4</v>
      </c>
      <c r="GC157" s="67">
        <f>IF(OR($FR$158&lt;&gt;3,FS157="x"),0,FZ157/10+GA157/1000+GB157/100000)</f>
        <v>0</v>
      </c>
      <c r="GD157" s="81"/>
      <c r="GE157" s="67">
        <f>FQ157+FW157+GC157</f>
        <v>110305</v>
      </c>
      <c r="GF157" s="77" t="e">
        <f>IF(INDEX(GE157:GE160,FH157)&gt;=INDEX(GE157:GE160,#REF!),FH157,#REF!)</f>
        <v>#REF!</v>
      </c>
      <c r="GG157" s="77" t="e">
        <f>IF(INDEX(GE155:GE158,GF157)&lt;=INDEX(GE155:GE158,GF155),GF157,GF155)</f>
        <v>#REF!</v>
      </c>
      <c r="GH157" s="77" t="e">
        <f>IF(INDEX(GE155:GE158,GG157)&gt;=INDEX(GE155:GE158,GG158),GG157,GG158)</f>
        <v>#REF!</v>
      </c>
      <c r="GI157" s="77" t="e">
        <f>IF(INDEX(GE155:GE158,GH157)&lt;=INDEX(GE155:GE158,GH156),GH157,GH156)</f>
        <v>#REF!</v>
      </c>
      <c r="GJ157" s="77" t="e">
        <f>IF(INDEX(GE155:GE158,GI157)&gt;=INDEX(GE155:GE158,#REF!),GI157,#REF!)</f>
        <v>#REF!</v>
      </c>
      <c r="GK157" s="56" t="e">
        <f>MATCH(FH157,$GJ$155:$GJ$158,0)</f>
        <v>#N/A</v>
      </c>
      <c r="GL157" s="77">
        <f>COUNTIF(GE155:GE157,GE157)</f>
        <v>1</v>
      </c>
      <c r="GM157" s="77" t="str">
        <f>IF(GL157=1,"x","")</f>
        <v>x</v>
      </c>
      <c r="GN157" s="62" t="e">
        <f>(GM157="x")*GK157</f>
        <v>#N/A</v>
      </c>
      <c r="GO157" s="83"/>
      <c r="GP157" s="83"/>
      <c r="GQ157" s="83"/>
    </row>
    <row r="158" spans="4:199" x14ac:dyDescent="0.2">
      <c r="D158" s="53"/>
      <c r="E158" s="96"/>
      <c r="F158" s="53"/>
      <c r="G158" s="53"/>
      <c r="H158" s="53"/>
      <c r="I158" s="95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123">
        <f>SUM(AB155:AD157)</f>
        <v>6</v>
      </c>
      <c r="AC158" s="123"/>
      <c r="AD158" s="123"/>
      <c r="AE158" s="53"/>
      <c r="AF158" s="53"/>
      <c r="AG158" s="53"/>
      <c r="AH158" s="53"/>
      <c r="AI158" s="53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  <c r="AT158" s="53"/>
      <c r="AU158" s="53"/>
      <c r="AV158" s="53"/>
      <c r="AW158" s="41"/>
      <c r="AX158" s="41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53"/>
      <c r="BK158" s="53"/>
      <c r="BL158" s="53"/>
      <c r="BM158" s="53"/>
      <c r="BO158" s="41"/>
      <c r="BP158" s="41"/>
      <c r="BQ158" s="41"/>
      <c r="BR158" s="41"/>
      <c r="BS158" s="41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53"/>
      <c r="CE158" s="53"/>
      <c r="CF158" s="43"/>
      <c r="CG158" s="43"/>
      <c r="CH158" s="43"/>
      <c r="CI158" s="21"/>
      <c r="CJ158" s="21"/>
      <c r="CK158" s="21"/>
      <c r="CL158" s="21"/>
      <c r="CM158" s="21"/>
      <c r="CN158" s="16"/>
      <c r="CO158" s="42"/>
      <c r="CP158" s="42"/>
      <c r="CQ158" s="42"/>
      <c r="CR158" s="42"/>
      <c r="CS158" s="53"/>
      <c r="CT158" s="53"/>
      <c r="CU158" s="53"/>
      <c r="CV158" s="53"/>
      <c r="CW158" s="53"/>
      <c r="CX158" s="53"/>
      <c r="CY158" s="53"/>
      <c r="CZ158" s="41"/>
      <c r="DA158" s="41"/>
      <c r="DB158" s="41"/>
      <c r="DC158" s="42"/>
      <c r="DD158" s="42"/>
      <c r="DE158" s="15"/>
      <c r="DF158" s="15"/>
      <c r="DG158" s="15"/>
      <c r="DH158" s="15"/>
      <c r="DI158" s="15"/>
      <c r="DJ158" s="15"/>
      <c r="DK158" s="15"/>
      <c r="DL158" s="15"/>
      <c r="DM158" s="15"/>
      <c r="DN158" s="15"/>
      <c r="DO158" s="15"/>
      <c r="DP158" s="15"/>
      <c r="DQ158" s="15"/>
      <c r="DR158" s="15"/>
      <c r="DS158" s="15"/>
      <c r="DT158" s="15"/>
      <c r="DU158" s="15"/>
      <c r="DV158" s="15"/>
      <c r="DW158" s="15"/>
      <c r="DX158" s="15"/>
      <c r="DY158" s="15"/>
      <c r="DZ158" s="15"/>
      <c r="EA158" s="15"/>
      <c r="EB158" s="15"/>
      <c r="EC158" s="15"/>
      <c r="ED158" s="15"/>
      <c r="EE158" s="15"/>
      <c r="EF158" s="15"/>
      <c r="EG158" s="15"/>
      <c r="EJ158" s="41"/>
      <c r="EK158" s="41"/>
      <c r="EL158" s="41"/>
      <c r="EM158" s="41"/>
      <c r="EN158" s="41"/>
      <c r="ER158" s="83"/>
      <c r="ES158" s="86"/>
      <c r="ET158" s="86"/>
      <c r="EU158" s="86"/>
      <c r="EV158" s="86"/>
      <c r="EW158" s="86"/>
      <c r="EX158" s="86"/>
      <c r="EY158" s="86"/>
      <c r="EZ158" s="83"/>
      <c r="FA158" s="83"/>
      <c r="FB158" s="83"/>
      <c r="FC158" s="83"/>
      <c r="FD158" s="83"/>
      <c r="FE158" s="83"/>
      <c r="FF158" s="83"/>
      <c r="FG158" s="83"/>
      <c r="FH158" s="78">
        <v>6</v>
      </c>
      <c r="FI158" s="83"/>
      <c r="FJ158" s="83"/>
      <c r="FK158" s="83"/>
      <c r="FL158" s="83"/>
      <c r="FM158" s="83"/>
      <c r="FN158" s="83"/>
      <c r="FO158" s="83"/>
      <c r="FP158" s="83"/>
      <c r="FQ158" s="90" t="s">
        <v>57</v>
      </c>
      <c r="FR158" s="89">
        <f>MOD(MIN(FR155:FR157)*MAX(FR155:FR157),11)</f>
        <v>1</v>
      </c>
      <c r="FS158" s="83"/>
      <c r="FT158" s="83"/>
      <c r="FU158" s="84"/>
      <c r="FV158" s="84"/>
      <c r="FW158" s="83"/>
      <c r="FX158" s="81"/>
      <c r="FY158" s="81"/>
      <c r="FZ158" s="81"/>
      <c r="GA158" s="81"/>
      <c r="GB158" s="81"/>
      <c r="GC158" s="81"/>
      <c r="GD158" s="81"/>
      <c r="GE158" s="67">
        <v>0</v>
      </c>
      <c r="GF158" s="77" t="e">
        <f>IF(INDEX(GE158:GE164,FH158)&lt;=INDEX(GE158:GE164,#REF!),FH158,#REF!)</f>
        <v>#REF!</v>
      </c>
      <c r="GG158" s="77" t="e">
        <f>IF(INDEX(GE155:GE158,GF158)&lt;=INDEX(GE155:GE158,GF156),GF158,GF156)</f>
        <v>#REF!</v>
      </c>
      <c r="GH158" s="77" t="e">
        <f>IF(INDEX(GE155:GE158,GG158)&lt;=INDEX(GE155:GE158,GG157),GG158,GG157)</f>
        <v>#REF!</v>
      </c>
      <c r="GI158" s="87" t="e">
        <f>IF(INDEX(GE155:GE158,GH158)&lt;=INDEX(GE155:GE158,#REF!),GH158,#REF!)</f>
        <v>#REF!</v>
      </c>
      <c r="GJ158" s="87" t="e">
        <f>IF(INDEX(GE155:GE158,GI158)&lt;=INDEX(GE155:GE158,GI155),GI158,GI155)</f>
        <v>#REF!</v>
      </c>
      <c r="GK158" s="56" t="e">
        <f>MATCH(FH158,$GJ$155:$GJ$158,0)</f>
        <v>#N/A</v>
      </c>
      <c r="GL158" s="83"/>
      <c r="GM158" s="83"/>
      <c r="GN158" s="83"/>
      <c r="GO158" s="83"/>
      <c r="GP158" s="83"/>
      <c r="GQ158" s="83"/>
    </row>
    <row r="159" spans="4:199" x14ac:dyDescent="0.2">
      <c r="D159" s="53"/>
      <c r="E159" s="96"/>
      <c r="F159" s="53"/>
      <c r="G159" s="53"/>
      <c r="H159" s="53"/>
      <c r="I159" s="95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  <c r="AT159" s="53"/>
      <c r="AU159" s="53"/>
      <c r="AV159" s="53"/>
      <c r="AW159" s="41"/>
      <c r="AX159" s="41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53"/>
      <c r="BK159" s="53"/>
      <c r="BL159" s="53"/>
      <c r="BM159" s="53"/>
      <c r="BO159" s="41"/>
      <c r="BP159" s="41"/>
      <c r="BQ159" s="41"/>
      <c r="BR159" s="41"/>
      <c r="BS159" s="41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53"/>
      <c r="CE159" s="53"/>
      <c r="CF159" s="43"/>
      <c r="CG159" s="43"/>
      <c r="CH159" s="43"/>
      <c r="CI159" s="21"/>
      <c r="CJ159" s="21"/>
      <c r="CK159" s="21"/>
      <c r="CL159" s="21"/>
      <c r="CM159" s="21"/>
      <c r="CN159" s="16"/>
      <c r="CO159" s="42"/>
      <c r="CP159" s="42"/>
      <c r="CQ159" s="42"/>
      <c r="CR159" s="42"/>
      <c r="CS159" s="53"/>
      <c r="CT159" s="53"/>
      <c r="CU159" s="53"/>
      <c r="CV159" s="53"/>
      <c r="CW159" s="53"/>
      <c r="CX159" s="53"/>
      <c r="CY159" s="53"/>
      <c r="CZ159" s="41"/>
      <c r="DA159" s="41"/>
      <c r="DB159" s="41"/>
      <c r="DC159" s="42"/>
      <c r="DD159" s="42"/>
      <c r="DE159" s="15"/>
      <c r="DF159" s="15"/>
      <c r="DG159" s="15"/>
      <c r="DH159" s="15"/>
      <c r="DI159" s="15"/>
      <c r="DJ159" s="15"/>
      <c r="DK159" s="15"/>
      <c r="DL159" s="15"/>
      <c r="DM159" s="15"/>
      <c r="DN159" s="15"/>
      <c r="DO159" s="15"/>
      <c r="DP159" s="15"/>
      <c r="DQ159" s="15"/>
      <c r="DR159" s="15"/>
      <c r="DS159" s="15"/>
      <c r="DT159" s="15"/>
      <c r="DU159" s="15"/>
      <c r="DV159" s="15"/>
      <c r="DW159" s="15"/>
      <c r="DX159" s="15"/>
      <c r="DY159" s="15"/>
      <c r="DZ159" s="15"/>
      <c r="EA159" s="15"/>
      <c r="EB159" s="15"/>
      <c r="EC159" s="15"/>
      <c r="ED159" s="15"/>
      <c r="EE159" s="15"/>
      <c r="EF159" s="15"/>
      <c r="EG159" s="15"/>
      <c r="EJ159" s="41"/>
      <c r="EK159" s="41"/>
      <c r="EL159" s="41"/>
      <c r="EM159" s="41"/>
      <c r="EN159" s="41"/>
      <c r="ER159" s="83"/>
      <c r="ES159" s="86"/>
      <c r="ET159" s="86"/>
      <c r="EU159" s="86"/>
      <c r="EV159" s="86"/>
      <c r="EW159" s="86"/>
      <c r="EX159" s="86"/>
      <c r="EY159" s="86"/>
      <c r="EZ159" s="83"/>
      <c r="FA159" s="83"/>
      <c r="FB159" s="83"/>
      <c r="FC159" s="83"/>
      <c r="FD159" s="83"/>
      <c r="FE159" s="83"/>
      <c r="FF159" s="83"/>
      <c r="FG159" s="83"/>
      <c r="FH159" s="83"/>
      <c r="FI159" s="83"/>
      <c r="FJ159" s="83"/>
      <c r="FK159" s="83"/>
      <c r="FL159" s="83"/>
      <c r="FM159" s="83"/>
      <c r="FN159" s="83"/>
      <c r="FO159" s="83"/>
      <c r="FP159" s="83"/>
      <c r="FQ159" s="93"/>
      <c r="FR159" s="94"/>
      <c r="FS159" s="83"/>
      <c r="FT159" s="83"/>
      <c r="FU159" s="84"/>
      <c r="FV159" s="84"/>
      <c r="FW159" s="83"/>
      <c r="FX159" s="81"/>
      <c r="FY159" s="81"/>
      <c r="FZ159" s="81"/>
      <c r="GA159" s="81"/>
      <c r="GB159" s="81"/>
      <c r="GC159" s="81"/>
      <c r="GD159" s="81"/>
      <c r="GE159" s="83"/>
      <c r="GF159" s="83"/>
      <c r="GG159" s="83"/>
      <c r="GH159" s="83"/>
      <c r="GI159" s="83"/>
      <c r="GJ159" s="83"/>
      <c r="GK159" s="83"/>
      <c r="GL159" s="83"/>
      <c r="GM159" s="83"/>
      <c r="GN159" s="83"/>
      <c r="GO159" s="83"/>
      <c r="GP159" s="83"/>
      <c r="GQ159" s="83"/>
    </row>
    <row r="160" spans="4:199" ht="59.25" x14ac:dyDescent="0.2">
      <c r="D160" s="53"/>
      <c r="E160" s="178" t="s">
        <v>37</v>
      </c>
      <c r="F160" s="178"/>
      <c r="G160" s="178"/>
      <c r="H160" s="184" t="s">
        <v>38</v>
      </c>
      <c r="I160" s="184"/>
      <c r="J160" s="184"/>
      <c r="K160" s="184"/>
      <c r="L160" s="184"/>
      <c r="M160" s="184"/>
      <c r="N160" s="184"/>
      <c r="O160" s="184"/>
      <c r="P160" s="184"/>
      <c r="Q160" s="184"/>
      <c r="R160" s="184"/>
      <c r="S160" s="184"/>
      <c r="T160" s="184"/>
      <c r="U160" s="184"/>
      <c r="V160" s="184"/>
      <c r="W160" s="184"/>
      <c r="X160" s="184"/>
      <c r="Y160" s="184"/>
      <c r="Z160" s="184"/>
      <c r="AA160" s="184"/>
      <c r="AB160" s="169" t="s">
        <v>43</v>
      </c>
      <c r="AC160" s="169"/>
      <c r="AD160" s="169"/>
      <c r="AE160" s="169" t="s">
        <v>39</v>
      </c>
      <c r="AF160" s="169"/>
      <c r="AG160" s="169"/>
      <c r="AH160" s="169" t="s">
        <v>40</v>
      </c>
      <c r="AI160" s="169"/>
      <c r="AJ160" s="169"/>
      <c r="AK160" s="177" t="s">
        <v>44</v>
      </c>
      <c r="AL160" s="177"/>
      <c r="AM160" s="177"/>
      <c r="AN160" s="177" t="s">
        <v>45</v>
      </c>
      <c r="AO160" s="177"/>
      <c r="AP160" s="177"/>
      <c r="AQ160" s="169" t="s">
        <v>41</v>
      </c>
      <c r="AR160" s="169"/>
      <c r="AS160" s="169"/>
      <c r="AT160" s="169"/>
      <c r="AU160" s="169"/>
      <c r="AV160" s="169"/>
      <c r="AW160" s="176" t="s">
        <v>38</v>
      </c>
      <c r="AX160" s="176"/>
      <c r="AY160" s="176"/>
      <c r="AZ160" s="176"/>
      <c r="BA160" s="176"/>
      <c r="BB160" s="176"/>
      <c r="BC160" s="176"/>
      <c r="BD160" s="176"/>
      <c r="BE160" s="176"/>
      <c r="BF160" s="176"/>
      <c r="BG160" s="176"/>
      <c r="BH160" s="176"/>
      <c r="BI160" s="176"/>
      <c r="BJ160" s="176"/>
      <c r="BK160" s="176"/>
      <c r="BL160" s="176"/>
      <c r="BM160" s="176"/>
      <c r="BO160" s="41"/>
      <c r="BP160" s="41"/>
      <c r="BQ160" s="41"/>
      <c r="BR160" s="41"/>
      <c r="BS160" s="41"/>
      <c r="BT160" s="169" t="s">
        <v>43</v>
      </c>
      <c r="BU160" s="169"/>
      <c r="BV160" s="169"/>
      <c r="BW160" s="169" t="s">
        <v>39</v>
      </c>
      <c r="BX160" s="169"/>
      <c r="BY160" s="169"/>
      <c r="BZ160" s="169" t="s">
        <v>40</v>
      </c>
      <c r="CA160" s="169"/>
      <c r="CB160" s="169"/>
      <c r="CC160" s="177" t="s">
        <v>44</v>
      </c>
      <c r="CD160" s="177"/>
      <c r="CE160" s="177"/>
      <c r="CF160" s="168" t="s">
        <v>45</v>
      </c>
      <c r="CG160" s="168"/>
      <c r="CH160" s="168"/>
      <c r="CI160" s="169" t="s">
        <v>42</v>
      </c>
      <c r="CJ160" s="169"/>
      <c r="CK160" s="169"/>
      <c r="CL160" s="169"/>
      <c r="CM160" s="169"/>
      <c r="CN160" s="169"/>
      <c r="CO160" s="176" t="s">
        <v>38</v>
      </c>
      <c r="CP160" s="176"/>
      <c r="CQ160" s="176"/>
      <c r="CR160" s="176"/>
      <c r="CS160" s="176"/>
      <c r="CT160" s="176"/>
      <c r="CU160" s="176"/>
      <c r="CV160" s="176"/>
      <c r="CW160" s="176"/>
      <c r="CX160" s="176"/>
      <c r="CY160" s="176"/>
      <c r="CZ160" s="176"/>
      <c r="DA160" s="176"/>
      <c r="DB160" s="176"/>
      <c r="DC160" s="176"/>
      <c r="DD160" s="176"/>
      <c r="EJ160" s="41"/>
      <c r="EK160" s="41"/>
      <c r="EL160" s="41"/>
      <c r="EM160" s="41"/>
      <c r="EN160" s="41"/>
      <c r="ER160" s="290" t="s">
        <v>56</v>
      </c>
      <c r="ES160" s="85"/>
      <c r="ET160" s="92" t="str">
        <f>ES161</f>
        <v>FC Neftenbach</v>
      </c>
      <c r="EU160" s="92" t="str">
        <f>ES162</f>
        <v>SV Würenlos</v>
      </c>
      <c r="EV160" s="92">
        <f>ES163</f>
        <v>0</v>
      </c>
      <c r="EW160" s="92" t="e">
        <f>#REF!</f>
        <v>#REF!</v>
      </c>
      <c r="EX160" s="92" t="e">
        <f>#REF!</f>
        <v>#REF!</v>
      </c>
      <c r="EY160" s="86"/>
      <c r="EZ160" s="291" t="s">
        <v>59</v>
      </c>
      <c r="FA160" s="87"/>
      <c r="FB160" s="98" t="str">
        <f>FA161</f>
        <v>FC Neftenbach</v>
      </c>
      <c r="FC160" s="98" t="str">
        <f>FA162</f>
        <v>SV Würenlos</v>
      </c>
      <c r="FD160" s="98">
        <f>FA163</f>
        <v>0</v>
      </c>
      <c r="FE160" s="98" t="e">
        <f>#REF!</f>
        <v>#REF!</v>
      </c>
      <c r="FF160" s="98" t="e">
        <f>#REF!</f>
        <v>#REF!</v>
      </c>
      <c r="FG160" s="78"/>
      <c r="FH160" s="78"/>
      <c r="FI160" s="109" t="s">
        <v>61</v>
      </c>
      <c r="FJ160" s="63"/>
      <c r="FK160" s="57" t="s">
        <v>60</v>
      </c>
      <c r="FL160" s="58" t="s">
        <v>58</v>
      </c>
      <c r="FM160" s="58" t="s">
        <v>44</v>
      </c>
      <c r="FN160" s="58" t="s">
        <v>45</v>
      </c>
      <c r="FO160" s="59" t="s">
        <v>40</v>
      </c>
      <c r="FP160" s="83"/>
      <c r="FQ160" s="81"/>
      <c r="FR160" s="81"/>
      <c r="FS160" s="81"/>
      <c r="FT160" s="83"/>
      <c r="FU160" s="84"/>
      <c r="FV160" s="84"/>
      <c r="FW160" s="83"/>
      <c r="FX160" s="81"/>
      <c r="FY160" s="56" t="e">
        <f>MATCH(1,FR161:FR163,0)</f>
        <v>#N/A</v>
      </c>
      <c r="FZ160" s="66" t="s">
        <v>58</v>
      </c>
      <c r="GA160" s="66" t="s">
        <v>40</v>
      </c>
      <c r="GB160" s="66" t="s">
        <v>44</v>
      </c>
      <c r="GC160" s="81"/>
      <c r="GD160" s="81"/>
      <c r="GE160" s="87" t="s">
        <v>41</v>
      </c>
      <c r="GF160" s="83"/>
      <c r="GG160" s="83"/>
      <c r="GH160" s="83"/>
      <c r="GI160" s="83"/>
      <c r="GJ160" s="83"/>
      <c r="GK160" s="83"/>
      <c r="GL160" s="83"/>
      <c r="GM160" s="83"/>
      <c r="GN160" s="83"/>
      <c r="GO160" s="83"/>
      <c r="GP160" s="83"/>
      <c r="GQ160" s="83"/>
    </row>
    <row r="161" spans="4:199" x14ac:dyDescent="0.2">
      <c r="D161" s="53"/>
      <c r="E161" s="179">
        <v>1</v>
      </c>
      <c r="F161" s="179"/>
      <c r="G161" s="179"/>
      <c r="H161" s="159" t="str">
        <f>CO161</f>
        <v>FC Bülach</v>
      </c>
      <c r="I161" s="159"/>
      <c r="J161" s="159"/>
      <c r="K161" s="159"/>
      <c r="L161" s="159"/>
      <c r="M161" s="159"/>
      <c r="N161" s="159"/>
      <c r="O161" s="159"/>
      <c r="P161" s="159"/>
      <c r="Q161" s="159"/>
      <c r="R161" s="159"/>
      <c r="S161" s="159"/>
      <c r="T161" s="159"/>
      <c r="U161" s="159"/>
      <c r="V161" s="159"/>
      <c r="W161" s="159"/>
      <c r="X161" s="159"/>
      <c r="Y161" s="159"/>
      <c r="Z161" s="159"/>
      <c r="AA161" s="159"/>
      <c r="AB161" s="123">
        <f>SUMIF($Q$24:$Q$35,H161,$BS$24:$BS$35)+SUMIF($AM$24:$AM$35,H161,$BS$24:$BS$35)</f>
        <v>2</v>
      </c>
      <c r="AC161" s="123"/>
      <c r="AD161" s="123"/>
      <c r="AE161" s="123">
        <f>SUMIF($Q$24:$Q$35,H161,$BO$24:$BO$35)+SUMIF($AM$24:$AM$35,H161,$BQ$24:$BQ$35)</f>
        <v>6</v>
      </c>
      <c r="AF161" s="123"/>
      <c r="AG161" s="123"/>
      <c r="AH161" s="123">
        <f>AK161-AN161</f>
        <v>2</v>
      </c>
      <c r="AI161" s="123"/>
      <c r="AJ161" s="123"/>
      <c r="AK161" s="123">
        <f>SUMIF($Q$24:$Q$35,H161,$BG$24:$BG$35)+SUMIF($AM$24:$AM$35,H161,$BK$24:$BK$35)</f>
        <v>3</v>
      </c>
      <c r="AL161" s="123"/>
      <c r="AM161" s="123"/>
      <c r="AN161" s="123">
        <f>SUMIF($Q$24:$Q$35,H161,$BK$24:$BK$35)+SUMIF($AM$24:$AM$35,H161,$BG$24:$BG$35)</f>
        <v>1</v>
      </c>
      <c r="AO161" s="123"/>
      <c r="AP161" s="123"/>
      <c r="AQ161" s="158">
        <f>IF(BT161&lt;4,BW161*100000+(BZ161+100)*100+CC161*1+0.1,GE161+0.00001)</f>
        <v>610203.1</v>
      </c>
      <c r="AR161" s="158"/>
      <c r="AS161" s="158"/>
      <c r="AT161" s="158"/>
      <c r="AU161" s="158"/>
      <c r="AV161" s="158"/>
      <c r="AW161" s="159" t="str">
        <f>D12</f>
        <v>FC Bülach</v>
      </c>
      <c r="AX161" s="159"/>
      <c r="AY161" s="159"/>
      <c r="AZ161" s="159"/>
      <c r="BA161" s="159"/>
      <c r="BB161" s="159"/>
      <c r="BC161" s="159"/>
      <c r="BD161" s="159"/>
      <c r="BE161" s="159"/>
      <c r="BF161" s="159"/>
      <c r="BG161" s="159"/>
      <c r="BH161" s="159"/>
      <c r="BI161" s="159"/>
      <c r="BJ161" s="159"/>
      <c r="BK161" s="159"/>
      <c r="BL161" s="159"/>
      <c r="BM161" s="159"/>
      <c r="BO161" s="41"/>
      <c r="BP161" s="41"/>
      <c r="BQ161" s="41"/>
      <c r="BR161" s="41"/>
      <c r="BS161" s="41"/>
      <c r="BT161" s="123">
        <f>SUMIF($Q$24:$Q$35,AW161,$BS$24:$BS$35)+SUMIF($AM$24:$AM$35,AW161,$BS$24:$BS$35)</f>
        <v>2</v>
      </c>
      <c r="BU161" s="123"/>
      <c r="BV161" s="123"/>
      <c r="BW161" s="123">
        <f>SUMIF($Q$24:$Q$35,AW161,$BO$24:$BO$35)+SUMIF($AM$24:$AM$35,AW161,$BQ$24:$BQ$35)</f>
        <v>6</v>
      </c>
      <c r="BX161" s="123"/>
      <c r="BY161" s="123"/>
      <c r="BZ161" s="123">
        <f>CC161-CF161</f>
        <v>2</v>
      </c>
      <c r="CA161" s="123"/>
      <c r="CB161" s="123"/>
      <c r="CC161" s="123">
        <f>SUMIF($Q$24:$Q$35,AW161,$BG$24:$BG$35)+SUMIF($AM$24:$AM$35,AW161,$BK$24:$BK$35)</f>
        <v>3</v>
      </c>
      <c r="CD161" s="123"/>
      <c r="CE161" s="123"/>
      <c r="CF161" s="123">
        <f>SUMIF($Q$24:$Q$35,AW161,$BK$24:$BK$35)+SUMIF($AM$24:$AM$35,AW161,$BG$24:$BG$35)</f>
        <v>1</v>
      </c>
      <c r="CG161" s="123"/>
      <c r="CH161" s="123"/>
      <c r="CI161" s="158">
        <f>LARGE($AQ$161:$AV$163,1)</f>
        <v>610203.1</v>
      </c>
      <c r="CJ161" s="158"/>
      <c r="CK161" s="158"/>
      <c r="CL161" s="158"/>
      <c r="CM161" s="158"/>
      <c r="CN161" s="158"/>
      <c r="CO161" s="159" t="str">
        <f>VLOOKUP(CI161,$AQ$161:$BM$163,7,FALSE)</f>
        <v>FC Bülach</v>
      </c>
      <c r="CP161" s="159"/>
      <c r="CQ161" s="159"/>
      <c r="CR161" s="159"/>
      <c r="CS161" s="159"/>
      <c r="CT161" s="159"/>
      <c r="CU161" s="159"/>
      <c r="CV161" s="159"/>
      <c r="CW161" s="159"/>
      <c r="CX161" s="159"/>
      <c r="CY161" s="159"/>
      <c r="CZ161" s="159"/>
      <c r="DA161" s="159"/>
      <c r="DB161" s="159"/>
      <c r="DC161" s="159"/>
      <c r="DD161" s="159"/>
      <c r="EJ161" s="41"/>
      <c r="EK161" s="41"/>
      <c r="EL161" s="41"/>
      <c r="EM161" s="41"/>
      <c r="EN161" s="41"/>
      <c r="ER161" s="290"/>
      <c r="ES161" s="73" t="str">
        <f>D13</f>
        <v>FC Neftenbach</v>
      </c>
      <c r="ET161" s="69"/>
      <c r="EU161" s="70">
        <f>IF(ISNUMBER(BG30),BG30,"")</f>
        <v>1</v>
      </c>
      <c r="EV161" s="70" t="str">
        <f>IF(ISNUMBER(BG46),BG46,"")</f>
        <v/>
      </c>
      <c r="EW161" s="70" t="str">
        <f>IF(ISNUMBER(#REF!),#REF!,"")</f>
        <v/>
      </c>
      <c r="EX161" s="70">
        <f>IF(ISNUMBER(BK33),BK33,"")</f>
        <v>0</v>
      </c>
      <c r="EY161" s="86"/>
      <c r="EZ161" s="292"/>
      <c r="FA161" s="68" t="str">
        <f>ES161</f>
        <v>FC Neftenbach</v>
      </c>
      <c r="FB161" s="69"/>
      <c r="FC161" s="70">
        <f>IF(AND(ISNUMBER(EU161),ISNUMBER(ET162)),IF(EU161&gt;ET162,3,IF(EU161=ET162,1,0)),0)</f>
        <v>1</v>
      </c>
      <c r="FD161" s="70">
        <f>IF(AND(ISNUMBER(EV161),ISNUMBER(ET163)),IF(EV161&gt;ET163,3,IF(EV161=ET163,1,0)),0)</f>
        <v>0</v>
      </c>
      <c r="FE161" s="70">
        <f>IF(AND(ISNUMBER(EW161),ISNUMBER(#REF!)),IF(EW161&gt;#REF!,3,IF(EW161=#REF!,1,0)),0)</f>
        <v>0</v>
      </c>
      <c r="FF161" s="70">
        <f>IF(AND(ISNUMBER(EX161),ISNUMBER(#REF!)),IF(EX161&gt;#REF!,3,IF(EX161=#REF!,1,0)),0)</f>
        <v>0</v>
      </c>
      <c r="FG161" s="78"/>
      <c r="FH161" s="78">
        <v>1</v>
      </c>
      <c r="FI161" s="88" t="e">
        <f>GK161</f>
        <v>#N/A</v>
      </c>
      <c r="FJ161" s="63" t="str">
        <f>ES161</f>
        <v>FC Neftenbach</v>
      </c>
      <c r="FK161" s="66" t="str">
        <f>IF(COUNT(ET161:EX161)=COUNT(ET161:ET163),COUNT(ET161:ET163),"")</f>
        <v/>
      </c>
      <c r="FL161" s="66">
        <f>SUM(FB161:FF161)</f>
        <v>1</v>
      </c>
      <c r="FM161" s="66">
        <f>SUM(ET161:EX161)</f>
        <v>1</v>
      </c>
      <c r="FN161" s="66">
        <f>SUM(ET161:ET163)</f>
        <v>1</v>
      </c>
      <c r="FO161" s="74">
        <f>FM161-FN161</f>
        <v>0</v>
      </c>
      <c r="FP161" s="83"/>
      <c r="FQ161" s="87">
        <f>FL161*100000+(FO161+100)*100+FM161*1</f>
        <v>110001</v>
      </c>
      <c r="FR161" s="89">
        <f>COUNTIF($FQ$155:$FQ$157,FQ161)</f>
        <v>0</v>
      </c>
      <c r="FS161" s="89" t="str">
        <f>IF(FR161=1,"x","")</f>
        <v/>
      </c>
      <c r="FT161" s="83"/>
      <c r="FU161" s="66">
        <f>IF(FS161="x",1,IF(FQ162=FQ161,2,IF(FQ163=FQ161,3,IF(#REF!=FQ161,4,5))))</f>
        <v>2</v>
      </c>
      <c r="FV161" s="66">
        <f>INDEX(FB161:FF161,1,FU161)</f>
        <v>1</v>
      </c>
      <c r="FW161" s="67">
        <f>IF(OR($FR$158=2,$FR$158=4),FV161/10,0)</f>
        <v>0</v>
      </c>
      <c r="FX161" s="81"/>
      <c r="FY161" s="81"/>
      <c r="FZ161" s="66">
        <f>FL161-INDEX(FB161:FF161,1,$FY$154)</f>
        <v>1</v>
      </c>
      <c r="GA161" s="74">
        <f>FO161-(INDEX(ET161:EX161,1,$FY$154)-INDEX(ET161:ET163,$FY$154,1))</f>
        <v>0</v>
      </c>
      <c r="GB161" s="66">
        <f>FM161-INDEX(ET161:EX161,1,$FY$154)</f>
        <v>1</v>
      </c>
      <c r="GC161" s="67">
        <f>IF(OR($FR$158&lt;&gt;3,FS161="x"),0,FZ161/10+GA161/1000+GB161/100000)</f>
        <v>0</v>
      </c>
      <c r="GD161" s="81"/>
      <c r="GE161" s="67">
        <f>FQ161+FW161+GC161</f>
        <v>110001</v>
      </c>
      <c r="GF161" s="77">
        <f>IF(INDEX(GE161:GE164,FH161)&gt;=INDEX(GE161:GE164,FH162),FH161,FH162)</f>
        <v>1</v>
      </c>
      <c r="GG161" s="77" t="e">
        <f>IF(INDEX(GE161:GE164,GF161)&gt;=INDEX(GE161:GE164,GF163),GF161,GF163)</f>
        <v>#REF!</v>
      </c>
      <c r="GH161" s="77" t="e">
        <f>IF(INDEX(GE161:GE164,GG161)&gt;=INDEX(GE161:GE164,#REF!),GG161,#REF!)</f>
        <v>#REF!</v>
      </c>
      <c r="GI161" s="77" t="e">
        <f>IF(INDEX(GE161:GE164,GH161)&gt;=INDEX(GE161:GE164,#REF!),GH161,#REF!)</f>
        <v>#REF!</v>
      </c>
      <c r="GJ161" s="77" t="e">
        <f>IF(INDEX(GE161:GE164,GI161)&gt;=INDEX(GE161:GE164,GI164),GI161,GI164)</f>
        <v>#REF!</v>
      </c>
      <c r="GK161" s="56" t="e">
        <f>MATCH(FH161,$GJ$155:$GJ$158,0)</f>
        <v>#N/A</v>
      </c>
      <c r="GL161" s="77">
        <f>COUNTIF(GE161:GE163,GE161)</f>
        <v>2</v>
      </c>
      <c r="GM161" s="77" t="str">
        <f>IF(GL161=1,"x","")</f>
        <v/>
      </c>
      <c r="GN161" s="61" t="e">
        <f>(GM161="x")*GK161</f>
        <v>#N/A</v>
      </c>
      <c r="GO161" s="83"/>
      <c r="GP161" s="83"/>
      <c r="GQ161" s="83"/>
    </row>
    <row r="162" spans="4:199" x14ac:dyDescent="0.2">
      <c r="D162" s="53"/>
      <c r="E162" s="179">
        <v>2</v>
      </c>
      <c r="F162" s="179"/>
      <c r="G162" s="179"/>
      <c r="H162" s="159" t="str">
        <f>CO162</f>
        <v>FC Neftenbach</v>
      </c>
      <c r="I162" s="159"/>
      <c r="J162" s="159"/>
      <c r="K162" s="159"/>
      <c r="L162" s="159"/>
      <c r="M162" s="159"/>
      <c r="N162" s="159"/>
      <c r="O162" s="159"/>
      <c r="P162" s="159"/>
      <c r="Q162" s="159"/>
      <c r="R162" s="159"/>
      <c r="S162" s="159"/>
      <c r="T162" s="159"/>
      <c r="U162" s="159"/>
      <c r="V162" s="159"/>
      <c r="W162" s="159"/>
      <c r="X162" s="159"/>
      <c r="Y162" s="159"/>
      <c r="Z162" s="159"/>
      <c r="AA162" s="159"/>
      <c r="AB162" s="123">
        <f t="shared" ref="AB162:AB163" si="44">SUMIF($Q$24:$Q$35,H162,$BS$24:$BS$35)+SUMIF($AM$24:$AM$35,H162,$BS$24:$BS$35)</f>
        <v>2</v>
      </c>
      <c r="AC162" s="123"/>
      <c r="AD162" s="123"/>
      <c r="AE162" s="123">
        <f t="shared" ref="AE162:AE163" si="45">SUMIF($Q$24:$Q$35,H162,$BO$24:$BO$35)+SUMIF($AM$24:$AM$35,H162,$BQ$24:$BQ$35)</f>
        <v>3</v>
      </c>
      <c r="AF162" s="123"/>
      <c r="AG162" s="123"/>
      <c r="AH162" s="123">
        <f t="shared" ref="AH162:AH163" si="46">AK162-AN162</f>
        <v>0</v>
      </c>
      <c r="AI162" s="123"/>
      <c r="AJ162" s="123"/>
      <c r="AK162" s="123">
        <f t="shared" ref="AK162:AK163" si="47">SUMIF($Q$24:$Q$35,H162,$BG$24:$BG$35)+SUMIF($AM$24:$AM$35,H162,$BK$24:$BK$35)</f>
        <v>1</v>
      </c>
      <c r="AL162" s="123"/>
      <c r="AM162" s="123"/>
      <c r="AN162" s="123">
        <f t="shared" ref="AN162:AN163" si="48">SUMIF($Q$24:$Q$35,H162,$BK$24:$BK$35)+SUMIF($AM$24:$AM$35,H162,$BG$24:$BG$35)</f>
        <v>1</v>
      </c>
      <c r="AO162" s="123"/>
      <c r="AP162" s="123"/>
      <c r="AQ162" s="158">
        <f>IF(BT162&lt;4,BW162*100000+(BZ162+100)*100+CC162*1+0.2,GE162+0.00002)</f>
        <v>310001.2</v>
      </c>
      <c r="AR162" s="158"/>
      <c r="AS162" s="158"/>
      <c r="AT162" s="158"/>
      <c r="AU162" s="158"/>
      <c r="AV162" s="158"/>
      <c r="AW162" s="159" t="str">
        <f>D13</f>
        <v>FC Neftenbach</v>
      </c>
      <c r="AX162" s="159"/>
      <c r="AY162" s="159"/>
      <c r="AZ162" s="159"/>
      <c r="BA162" s="159"/>
      <c r="BB162" s="159"/>
      <c r="BC162" s="159"/>
      <c r="BD162" s="159"/>
      <c r="BE162" s="159"/>
      <c r="BF162" s="159"/>
      <c r="BG162" s="159"/>
      <c r="BH162" s="159"/>
      <c r="BI162" s="159"/>
      <c r="BJ162" s="159"/>
      <c r="BK162" s="159"/>
      <c r="BL162" s="159"/>
      <c r="BM162" s="159"/>
      <c r="BO162" s="41"/>
      <c r="BP162" s="41"/>
      <c r="BQ162" s="41"/>
      <c r="BR162" s="41"/>
      <c r="BS162" s="41"/>
      <c r="BT162" s="123">
        <f t="shared" ref="BT162:BT163" si="49">SUMIF($Q$24:$Q$35,AW162,$BS$24:$BS$35)+SUMIF($AM$24:$AM$35,AW162,$BS$24:$BS$35)</f>
        <v>2</v>
      </c>
      <c r="BU162" s="123"/>
      <c r="BV162" s="123"/>
      <c r="BW162" s="123">
        <f t="shared" ref="BW162:BW163" si="50">SUMIF($Q$24:$Q$35,AW162,$BO$24:$BO$35)+SUMIF($AM$24:$AM$35,AW162,$BQ$24:$BQ$35)</f>
        <v>3</v>
      </c>
      <c r="BX162" s="123"/>
      <c r="BY162" s="123"/>
      <c r="BZ162" s="123">
        <f t="shared" ref="BZ162:BZ163" si="51">CC162-CF162</f>
        <v>0</v>
      </c>
      <c r="CA162" s="123"/>
      <c r="CB162" s="123"/>
      <c r="CC162" s="123">
        <f t="shared" ref="CC162:CC163" si="52">SUMIF($Q$24:$Q$35,AW162,$BG$24:$BG$35)+SUMIF($AM$24:$AM$35,AW162,$BK$24:$BK$35)</f>
        <v>1</v>
      </c>
      <c r="CD162" s="123"/>
      <c r="CE162" s="123"/>
      <c r="CF162" s="123">
        <f t="shared" ref="CF162:CF163" si="53">SUMIF($Q$24:$Q$35,AW162,$BK$24:$BK$35)+SUMIF($AM$24:$AM$35,AW162,$BG$24:$BG$35)</f>
        <v>1</v>
      </c>
      <c r="CG162" s="123"/>
      <c r="CH162" s="123"/>
      <c r="CI162" s="158">
        <f>LARGE($AQ$161:$AV$163,2)</f>
        <v>310001.2</v>
      </c>
      <c r="CJ162" s="158"/>
      <c r="CK162" s="158"/>
      <c r="CL162" s="158"/>
      <c r="CM162" s="158"/>
      <c r="CN162" s="158"/>
      <c r="CO162" s="159" t="str">
        <f>VLOOKUP(CI162,$AQ$161:$BM$163,7,FALSE)</f>
        <v>FC Neftenbach</v>
      </c>
      <c r="CP162" s="159"/>
      <c r="CQ162" s="159"/>
      <c r="CR162" s="159"/>
      <c r="CS162" s="159"/>
      <c r="CT162" s="159"/>
      <c r="CU162" s="159"/>
      <c r="CV162" s="159"/>
      <c r="CW162" s="159"/>
      <c r="CX162" s="159"/>
      <c r="CY162" s="159"/>
      <c r="CZ162" s="159"/>
      <c r="DA162" s="159"/>
      <c r="DB162" s="159"/>
      <c r="DC162" s="159"/>
      <c r="DD162" s="159"/>
      <c r="EJ162" s="41"/>
      <c r="EK162" s="41"/>
      <c r="EL162" s="41"/>
      <c r="EM162" s="41"/>
      <c r="EN162" s="41"/>
      <c r="ER162" s="290"/>
      <c r="ES162" s="73" t="str">
        <f>D14</f>
        <v>SV Würenlos</v>
      </c>
      <c r="ET162" s="71">
        <f>IF(ISNUMBER(BK30),BK30,"")</f>
        <v>1</v>
      </c>
      <c r="EU162" s="72"/>
      <c r="EV162" s="71" t="str">
        <f>IF(ISNUMBER(BG37),BG37,"")</f>
        <v/>
      </c>
      <c r="EW162" s="71" t="str">
        <f>IF(ISNUMBER(#REF!),#REF!,"")</f>
        <v/>
      </c>
      <c r="EX162" s="71" t="str">
        <f>IF(ISNUMBER(#REF!),#REF!,"")</f>
        <v/>
      </c>
      <c r="EY162" s="86"/>
      <c r="EZ162" s="292"/>
      <c r="FA162" s="68" t="str">
        <f>ES162</f>
        <v>SV Würenlos</v>
      </c>
      <c r="FB162" s="71">
        <f>IF(AND(ISNUMBER(ET162),ISNUMBER(EU161)),IF(ET162&gt;EU161,3,IF(ET162=EU161,1,0)),0)</f>
        <v>1</v>
      </c>
      <c r="FC162" s="72"/>
      <c r="FD162" s="71">
        <f>IF(AND(ISNUMBER(EV162),ISNUMBER(EU163)),IF(EV162&gt;EU163,3,IF(EV162=EU163,1,0)),0)</f>
        <v>0</v>
      </c>
      <c r="FE162" s="71">
        <f>IF(AND(ISNUMBER(EW162),ISNUMBER(#REF!)),IF(EW162&gt;#REF!,3,IF(EW162=#REF!,1,0)),0)</f>
        <v>0</v>
      </c>
      <c r="FF162" s="71">
        <f>IF(AND(ISNUMBER(EX162),ISNUMBER(#REF!)),IF(EX162&gt;#REF!,3,IF(EX162=#REF!,1,0)),0)</f>
        <v>0</v>
      </c>
      <c r="FG162" s="79"/>
      <c r="FH162" s="79">
        <v>2</v>
      </c>
      <c r="FI162" s="88" t="e">
        <f t="shared" ref="FI162:FI163" si="54">GK162</f>
        <v>#N/A</v>
      </c>
      <c r="FJ162" s="63" t="str">
        <f t="shared" ref="FJ162:FJ163" si="55">ES162</f>
        <v>SV Würenlos</v>
      </c>
      <c r="FK162" s="66">
        <f>IF(COUNT(ET162:EX162)=COUNT(EU161:EU163),COUNT(EU161:EU163),"")</f>
        <v>1</v>
      </c>
      <c r="FL162" s="76">
        <f>SUM(FB162:FF162)</f>
        <v>1</v>
      </c>
      <c r="FM162" s="66">
        <f>SUM(ET162:EX162)</f>
        <v>1</v>
      </c>
      <c r="FN162" s="76">
        <f>SUM(EU161:EU163)</f>
        <v>1</v>
      </c>
      <c r="FO162" s="74">
        <f>FM162-FN162</f>
        <v>0</v>
      </c>
      <c r="FP162" s="83"/>
      <c r="FQ162" s="87">
        <f t="shared" ref="FQ162:FQ163" si="56">FL162*100000+(FO162+100)*100+FM162*1</f>
        <v>110001</v>
      </c>
      <c r="FR162" s="89">
        <f>COUNTIF($FQ$155:$FQ$157,FQ162)</f>
        <v>0</v>
      </c>
      <c r="FS162" s="89" t="str">
        <f t="shared" ref="FS162:FS163" si="57">IF(FR162=1,"x","")</f>
        <v/>
      </c>
      <c r="FT162" s="83"/>
      <c r="FU162" s="66" t="e">
        <f>IF(FS162="x",2,IF(FQ163=FQ162,3,IF(#REF!=FQ162,4,IF(#REF!=FQ162,5,1))))</f>
        <v>#REF!</v>
      </c>
      <c r="FV162" s="66" t="e">
        <f>INDEX(FB162:FF162,1,FU162)</f>
        <v>#REF!</v>
      </c>
      <c r="FW162" s="67">
        <f>IF(OR($FR$158=2,$FR$158=4),FV162/10,0)</f>
        <v>0</v>
      </c>
      <c r="FX162" s="81"/>
      <c r="FY162" s="81"/>
      <c r="FZ162" s="76">
        <f>FL162-INDEX(FB162:FF162,1,$FY$154)</f>
        <v>0</v>
      </c>
      <c r="GA162" s="74">
        <f>FO162-(INDEX(ET162:EX162,1,$FY$154)-INDEX(EU161:EU163,$FY$154,1))</f>
        <v>0</v>
      </c>
      <c r="GB162" s="76">
        <f>FM162-INDEX(ET162:EX162,1,$FY$154)</f>
        <v>0</v>
      </c>
      <c r="GC162" s="67">
        <f>IF(OR($FR$158&lt;&gt;3,FS162="x"),0,FZ162/10+GA162/1000+GB162/100000)</f>
        <v>0</v>
      </c>
      <c r="GD162" s="81"/>
      <c r="GE162" s="67">
        <f>FQ162+FW162+GC162</f>
        <v>110001</v>
      </c>
      <c r="GF162" s="77">
        <f>IF(INDEX(GE161:GE164,FH162)&lt;=INDEX(GE161:GE164,FH161),FH162,FH161)</f>
        <v>2</v>
      </c>
      <c r="GG162" s="77" t="e">
        <f>IF(INDEX(GE161:GE164,GF162)&gt;=INDEX(GE161:GE164,GF164),GF162,GF164)</f>
        <v>#REF!</v>
      </c>
      <c r="GH162" s="77" t="e">
        <f>IF(INDEX(GE161:GE164,GG162)&gt;=INDEX(GE161:GE164,#REF!),GG162,#REF!)</f>
        <v>#REF!</v>
      </c>
      <c r="GI162" s="77" t="e">
        <f>IF(INDEX(GE161:GE164,GH162)&gt;=INDEX(GE161:GE164,GH163),GH162,GH163)</f>
        <v>#REF!</v>
      </c>
      <c r="GJ162" s="77" t="e">
        <f>IF(INDEX(GE161:GE164,GI162)&gt;=INDEX(GE161:GE164,#REF!),GI162,#REF!)</f>
        <v>#REF!</v>
      </c>
      <c r="GK162" s="56" t="e">
        <f>MATCH(FH162,$GJ$155:$GJ$158,0)</f>
        <v>#N/A</v>
      </c>
      <c r="GL162" s="77">
        <f>COUNTIF(GE161:GE163,GE162)</f>
        <v>2</v>
      </c>
      <c r="GM162" s="77" t="str">
        <f>IF(GL162=1,"x","")</f>
        <v/>
      </c>
      <c r="GN162" s="62" t="e">
        <f>(GM162="x")*GK162</f>
        <v>#N/A</v>
      </c>
      <c r="GO162" s="83"/>
      <c r="GP162" s="83"/>
      <c r="GQ162" s="83"/>
    </row>
    <row r="163" spans="4:199" x14ac:dyDescent="0.2">
      <c r="D163" s="53"/>
      <c r="E163" s="179">
        <v>3</v>
      </c>
      <c r="F163" s="179"/>
      <c r="G163" s="179"/>
      <c r="H163" s="159" t="str">
        <f>CO163</f>
        <v>SV Würenlos</v>
      </c>
      <c r="I163" s="159"/>
      <c r="J163" s="159"/>
      <c r="K163" s="159"/>
      <c r="L163" s="159"/>
      <c r="M163" s="159"/>
      <c r="N163" s="159"/>
      <c r="O163" s="159"/>
      <c r="P163" s="159"/>
      <c r="Q163" s="159"/>
      <c r="R163" s="159"/>
      <c r="S163" s="159"/>
      <c r="T163" s="159"/>
      <c r="U163" s="159"/>
      <c r="V163" s="159"/>
      <c r="W163" s="159"/>
      <c r="X163" s="159"/>
      <c r="Y163" s="159"/>
      <c r="Z163" s="159"/>
      <c r="AA163" s="159"/>
      <c r="AB163" s="123">
        <f t="shared" si="44"/>
        <v>2</v>
      </c>
      <c r="AC163" s="123"/>
      <c r="AD163" s="123"/>
      <c r="AE163" s="123">
        <f t="shared" si="45"/>
        <v>0</v>
      </c>
      <c r="AF163" s="123"/>
      <c r="AG163" s="123"/>
      <c r="AH163" s="123">
        <f t="shared" si="46"/>
        <v>-2</v>
      </c>
      <c r="AI163" s="123"/>
      <c r="AJ163" s="123"/>
      <c r="AK163" s="123">
        <f t="shared" si="47"/>
        <v>1</v>
      </c>
      <c r="AL163" s="123"/>
      <c r="AM163" s="123"/>
      <c r="AN163" s="123">
        <f t="shared" si="48"/>
        <v>3</v>
      </c>
      <c r="AO163" s="123"/>
      <c r="AP163" s="123"/>
      <c r="AQ163" s="158">
        <f>IF(BT163&lt;4,BW163*100000+(BZ163+100)*100+CC163*1+0.3,GE163+0.0003)</f>
        <v>9801.2999999999993</v>
      </c>
      <c r="AR163" s="158"/>
      <c r="AS163" s="158"/>
      <c r="AT163" s="158"/>
      <c r="AU163" s="158"/>
      <c r="AV163" s="158"/>
      <c r="AW163" s="159" t="str">
        <f>D14</f>
        <v>SV Würenlos</v>
      </c>
      <c r="AX163" s="159"/>
      <c r="AY163" s="159"/>
      <c r="AZ163" s="159"/>
      <c r="BA163" s="159"/>
      <c r="BB163" s="159"/>
      <c r="BC163" s="159"/>
      <c r="BD163" s="159"/>
      <c r="BE163" s="159"/>
      <c r="BF163" s="159"/>
      <c r="BG163" s="159"/>
      <c r="BH163" s="159"/>
      <c r="BI163" s="159"/>
      <c r="BJ163" s="159"/>
      <c r="BK163" s="159"/>
      <c r="BL163" s="159"/>
      <c r="BM163" s="159"/>
      <c r="BO163" s="41"/>
      <c r="BP163" s="41"/>
      <c r="BQ163" s="41"/>
      <c r="BR163" s="41"/>
      <c r="BS163" s="41"/>
      <c r="BT163" s="123">
        <f t="shared" si="49"/>
        <v>2</v>
      </c>
      <c r="BU163" s="123"/>
      <c r="BV163" s="123"/>
      <c r="BW163" s="123">
        <f t="shared" si="50"/>
        <v>0</v>
      </c>
      <c r="BX163" s="123"/>
      <c r="BY163" s="123"/>
      <c r="BZ163" s="123">
        <f t="shared" si="51"/>
        <v>-2</v>
      </c>
      <c r="CA163" s="123"/>
      <c r="CB163" s="123"/>
      <c r="CC163" s="123">
        <f t="shared" si="52"/>
        <v>1</v>
      </c>
      <c r="CD163" s="123"/>
      <c r="CE163" s="123"/>
      <c r="CF163" s="123">
        <f t="shared" si="53"/>
        <v>3</v>
      </c>
      <c r="CG163" s="123"/>
      <c r="CH163" s="123"/>
      <c r="CI163" s="158">
        <f>LARGE($AQ$161:$AV$163,3)</f>
        <v>9801.2999999999993</v>
      </c>
      <c r="CJ163" s="158"/>
      <c r="CK163" s="158"/>
      <c r="CL163" s="158"/>
      <c r="CM163" s="158"/>
      <c r="CN163" s="158"/>
      <c r="CO163" s="159" t="str">
        <f>VLOOKUP(CI163,$AQ$161:$BM$163,7,FALSE)</f>
        <v>SV Würenlos</v>
      </c>
      <c r="CP163" s="159"/>
      <c r="CQ163" s="159"/>
      <c r="CR163" s="159"/>
      <c r="CS163" s="159"/>
      <c r="CT163" s="159"/>
      <c r="CU163" s="159"/>
      <c r="CV163" s="159"/>
      <c r="CW163" s="159"/>
      <c r="CX163" s="159"/>
      <c r="CY163" s="159"/>
      <c r="CZ163" s="159"/>
      <c r="DA163" s="159"/>
      <c r="DB163" s="159"/>
      <c r="DC163" s="159"/>
      <c r="DD163" s="159"/>
      <c r="EJ163" s="41"/>
      <c r="EK163" s="41"/>
      <c r="EL163" s="41"/>
      <c r="EM163" s="41"/>
      <c r="EN163" s="41"/>
      <c r="ER163" s="290"/>
      <c r="ES163" s="73">
        <f>D15</f>
        <v>0</v>
      </c>
      <c r="ET163" s="71" t="str">
        <f>IF(ISNUMBER(BK46),BK46,"")</f>
        <v/>
      </c>
      <c r="EU163" s="71" t="str">
        <f>IF(ISNUMBER(BK37),BK37,"")</f>
        <v/>
      </c>
      <c r="EV163" s="72"/>
      <c r="EW163" s="71">
        <f>IF(ISNUMBER(BG32),BG32,"")</f>
        <v>6</v>
      </c>
      <c r="EX163" s="71" t="str">
        <f>IF(ISNUMBER(EB34),EB34,"")</f>
        <v/>
      </c>
      <c r="EY163" s="86"/>
      <c r="EZ163" s="292"/>
      <c r="FA163" s="68">
        <f>ES163</f>
        <v>0</v>
      </c>
      <c r="FB163" s="71">
        <f>IF(AND(ISNUMBER(ET163),ISNUMBER(EV161)),IF(ET163&gt;EV161,3,IF(ET163=EV161,1,0)),0)</f>
        <v>0</v>
      </c>
      <c r="FC163" s="71">
        <f>IF(AND(ISNUMBER(EU163),ISNUMBER(EV162)),IF(EU163&gt;EV162,3,IF(EU163=EV162,1,0)),0)</f>
        <v>0</v>
      </c>
      <c r="FD163" s="72"/>
      <c r="FE163" s="71">
        <f>IF(AND(ISNUMBER(EW163),ISNUMBER(#REF!)),IF(EW163&gt;#REF!,3,IF(EW163=#REF!,1,0)),0)</f>
        <v>0</v>
      </c>
      <c r="FF163" s="71">
        <f>IF(AND(ISNUMBER(EX163),ISNUMBER(#REF!)),IF(EX163&gt;#REF!,3,IF(EX163=#REF!,1,0)),0)</f>
        <v>0</v>
      </c>
      <c r="FG163" s="79"/>
      <c r="FH163" s="79">
        <v>3</v>
      </c>
      <c r="FI163" s="88" t="e">
        <f t="shared" si="54"/>
        <v>#N/A</v>
      </c>
      <c r="FJ163" s="63">
        <f t="shared" si="55"/>
        <v>0</v>
      </c>
      <c r="FK163" s="66" t="str">
        <f>IF(COUNT(ET163:EX163)=COUNT(EV161:EV163),COUNT(EV161:EV163),"")</f>
        <v/>
      </c>
      <c r="FL163" s="76">
        <f>SUM(FB163:FF163)</f>
        <v>0</v>
      </c>
      <c r="FM163" s="66">
        <f>SUM(ET163:EX163)</f>
        <v>6</v>
      </c>
      <c r="FN163" s="76">
        <f>SUM(EV161:EV163)</f>
        <v>0</v>
      </c>
      <c r="FO163" s="74">
        <f>FM163-FN163</f>
        <v>6</v>
      </c>
      <c r="FP163" s="83"/>
      <c r="FQ163" s="87">
        <f t="shared" si="56"/>
        <v>10606</v>
      </c>
      <c r="FR163" s="89">
        <f>COUNTIF($FQ$155:$FQ$157,FQ163)</f>
        <v>0</v>
      </c>
      <c r="FS163" s="89" t="str">
        <f t="shared" si="57"/>
        <v/>
      </c>
      <c r="FT163" s="83"/>
      <c r="FU163" s="66" t="e">
        <f>IF(FS163="x",3,IF(#REF!=FQ163,4,IF(#REF!=FQ163,5,IF(FQ161=FQ163,1,2))))</f>
        <v>#REF!</v>
      </c>
      <c r="FV163" s="66" t="e">
        <f>INDEX(FB163:FF163,1,FU163)</f>
        <v>#REF!</v>
      </c>
      <c r="FW163" s="67">
        <f>IF(OR($FR$158=2,$FR$158=4),FV163/10,0)</f>
        <v>0</v>
      </c>
      <c r="FX163" s="81"/>
      <c r="FY163" s="81"/>
      <c r="FZ163" s="76">
        <f>FL163-INDEX(FB163:FF163,1,$FY$154)</f>
        <v>0</v>
      </c>
      <c r="GA163" s="75" t="e">
        <f>FO163-(INDEX(ET163:EX163,1,$FY$154)-INDEX(EV161:EV163,$FY$154,1))</f>
        <v>#VALUE!</v>
      </c>
      <c r="GB163" s="75" t="e">
        <f>FM163-INDEX(ET163:EX163,1,$FY$154)</f>
        <v>#VALUE!</v>
      </c>
      <c r="GC163" s="67">
        <f>IF(OR($FR$158&lt;&gt;3,FS163="x"),0,FZ163/10+GA163/1000+GB163/100000)</f>
        <v>0</v>
      </c>
      <c r="GD163" s="81"/>
      <c r="GE163" s="67">
        <f>FQ163+FW163+GC163</f>
        <v>10606</v>
      </c>
      <c r="GF163" s="77" t="e">
        <f>IF(INDEX(GE163:GE166,FH163)&gt;=INDEX(GE163:GE166,#REF!),FH163,#REF!)</f>
        <v>#REF!</v>
      </c>
      <c r="GG163" s="77" t="e">
        <f>IF(INDEX(GE161:GE164,GF163)&lt;=INDEX(GE161:GE164,GF161),GF163,GF161)</f>
        <v>#REF!</v>
      </c>
      <c r="GH163" s="77" t="e">
        <f>IF(INDEX(GE161:GE164,GG163)&gt;=INDEX(GE161:GE164,GG164),GG163,GG164)</f>
        <v>#REF!</v>
      </c>
      <c r="GI163" s="77" t="e">
        <f>IF(INDEX(GE161:GE164,GH163)&lt;=INDEX(GE161:GE164,GH162),GH163,GH162)</f>
        <v>#REF!</v>
      </c>
      <c r="GJ163" s="77" t="e">
        <f>IF(INDEX(GE161:GE164,GI163)&gt;=INDEX(GE161:GE164,#REF!),GI163,#REF!)</f>
        <v>#REF!</v>
      </c>
      <c r="GK163" s="56" t="e">
        <f>MATCH(FH163,$GJ$155:$GJ$158,0)</f>
        <v>#N/A</v>
      </c>
      <c r="GL163" s="77">
        <f>COUNTIF(GE161:GE163,GE163)</f>
        <v>1</v>
      </c>
      <c r="GM163" s="77" t="str">
        <f>IF(GL163=1,"x","")</f>
        <v>x</v>
      </c>
      <c r="GN163" s="62" t="e">
        <f>(GM163="x")*GK163</f>
        <v>#N/A</v>
      </c>
      <c r="GO163" s="83"/>
      <c r="GP163" s="83"/>
      <c r="GQ163" s="83"/>
    </row>
    <row r="164" spans="4:199" x14ac:dyDescent="0.2">
      <c r="D164" s="53"/>
      <c r="E164" s="96"/>
      <c r="F164" s="53"/>
      <c r="G164" s="53"/>
      <c r="H164" s="53"/>
      <c r="I164" s="95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123">
        <f>SUM(AB161:AD163)</f>
        <v>6</v>
      </c>
      <c r="AC164" s="123"/>
      <c r="AD164" s="123"/>
      <c r="AE164" s="53"/>
      <c r="AF164" s="53"/>
      <c r="AG164" s="53"/>
      <c r="AH164" s="53"/>
      <c r="AI164" s="53"/>
      <c r="AJ164" s="53"/>
      <c r="AK164" s="53"/>
      <c r="AL164" s="53"/>
      <c r="AM164" s="53"/>
      <c r="AN164" s="53"/>
      <c r="AO164" s="53"/>
      <c r="AP164" s="53"/>
      <c r="AQ164" s="53"/>
      <c r="AR164" s="53"/>
      <c r="AS164" s="53"/>
      <c r="AT164" s="53"/>
      <c r="AU164" s="53"/>
      <c r="AV164" s="53"/>
      <c r="AW164" s="41"/>
      <c r="AX164" s="41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53"/>
      <c r="BK164" s="53"/>
      <c r="BL164" s="53"/>
      <c r="BM164" s="53"/>
      <c r="BO164" s="41"/>
      <c r="BP164" s="41"/>
      <c r="BQ164" s="41"/>
      <c r="BR164" s="41"/>
      <c r="BS164" s="41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53"/>
      <c r="CE164" s="53"/>
      <c r="CF164" s="43"/>
      <c r="CG164" s="43"/>
      <c r="CH164" s="43"/>
      <c r="CI164" s="21"/>
      <c r="CJ164" s="21"/>
      <c r="CK164" s="21"/>
      <c r="CL164" s="21"/>
      <c r="CM164" s="21"/>
      <c r="CN164" s="16"/>
      <c r="CO164" s="42"/>
      <c r="CP164" s="42"/>
      <c r="CQ164" s="42"/>
      <c r="CR164" s="42"/>
      <c r="CS164" s="53"/>
      <c r="CT164" s="53"/>
      <c r="CU164" s="53"/>
      <c r="CV164" s="53"/>
      <c r="CW164" s="53"/>
      <c r="CX164" s="53"/>
      <c r="CY164" s="53"/>
      <c r="CZ164" s="41"/>
      <c r="DA164" s="41"/>
      <c r="DB164" s="41"/>
      <c r="DC164" s="42"/>
      <c r="DD164" s="42"/>
      <c r="DE164" s="15"/>
      <c r="DF164" s="15"/>
      <c r="DG164" s="15"/>
      <c r="DH164" s="15"/>
      <c r="DI164" s="15"/>
      <c r="DJ164" s="15"/>
      <c r="DK164" s="15"/>
      <c r="DL164" s="15"/>
      <c r="DM164" s="15"/>
      <c r="DN164" s="15"/>
      <c r="DO164" s="15"/>
      <c r="DP164" s="15"/>
      <c r="DQ164" s="15"/>
      <c r="DR164" s="15"/>
      <c r="DS164" s="15"/>
      <c r="DT164" s="15"/>
      <c r="DU164" s="15"/>
      <c r="DV164" s="15"/>
      <c r="DW164" s="15"/>
      <c r="DX164" s="15"/>
      <c r="DY164" s="15"/>
      <c r="DZ164" s="15"/>
      <c r="EA164" s="15"/>
      <c r="EB164" s="15"/>
      <c r="EC164" s="15"/>
      <c r="ED164" s="15"/>
      <c r="EE164" s="15"/>
      <c r="EF164" s="15"/>
      <c r="EG164" s="15"/>
      <c r="EJ164" s="41"/>
      <c r="EK164" s="41"/>
      <c r="EL164" s="41"/>
      <c r="EM164" s="41"/>
      <c r="EN164" s="41"/>
      <c r="ER164" s="83"/>
      <c r="ES164" s="86"/>
      <c r="ET164" s="86"/>
      <c r="EU164" s="86"/>
      <c r="EV164" s="86"/>
      <c r="EW164" s="86"/>
      <c r="EX164" s="86"/>
      <c r="EY164" s="86"/>
      <c r="EZ164" s="83"/>
      <c r="FA164" s="83"/>
      <c r="FB164" s="83"/>
      <c r="FC164" s="83"/>
      <c r="FD164" s="83"/>
      <c r="FE164" s="83"/>
      <c r="FF164" s="83"/>
      <c r="FG164" s="83"/>
      <c r="FH164" s="78">
        <v>6</v>
      </c>
      <c r="FI164" s="83"/>
      <c r="FJ164" s="83"/>
      <c r="FK164" s="83"/>
      <c r="FL164" s="83"/>
      <c r="FM164" s="83"/>
      <c r="FN164" s="83"/>
      <c r="FO164" s="83"/>
      <c r="FP164" s="83"/>
      <c r="FQ164" s="90" t="s">
        <v>57</v>
      </c>
      <c r="FR164" s="89">
        <f>MOD(MIN(FR161:FR163)*MAX(FR161:FR163),11)</f>
        <v>0</v>
      </c>
      <c r="FS164" s="83"/>
      <c r="FT164" s="83"/>
      <c r="FU164" s="84"/>
      <c r="FV164" s="84"/>
      <c r="FW164" s="83"/>
      <c r="FX164" s="81"/>
      <c r="FY164" s="81"/>
      <c r="FZ164" s="81"/>
      <c r="GA164" s="81"/>
      <c r="GB164" s="81"/>
      <c r="GC164" s="81"/>
      <c r="GD164" s="81"/>
      <c r="GE164" s="67">
        <v>0</v>
      </c>
      <c r="GF164" s="77" t="e">
        <f>IF(INDEX(GE164:GE170,FH164)&lt;=INDEX(GE164:GE170,#REF!),FH164,#REF!)</f>
        <v>#REF!</v>
      </c>
      <c r="GG164" s="77" t="e">
        <f>IF(INDEX(GE161:GE164,GF164)&lt;=INDEX(GE161:GE164,GF162),GF164,GF162)</f>
        <v>#REF!</v>
      </c>
      <c r="GH164" s="77" t="e">
        <f>IF(INDEX(GE161:GE164,GG164)&lt;=INDEX(GE161:GE164,GG163),GG164,GG163)</f>
        <v>#REF!</v>
      </c>
      <c r="GI164" s="87" t="e">
        <f>IF(INDEX(GE161:GE164,GH164)&lt;=INDEX(GE161:GE164,#REF!),GH164,#REF!)</f>
        <v>#REF!</v>
      </c>
      <c r="GJ164" s="87" t="e">
        <f>IF(INDEX(GE161:GE164,GI164)&lt;=INDEX(GE161:GE164,GI161),GI164,GI161)</f>
        <v>#REF!</v>
      </c>
      <c r="GK164" s="56" t="e">
        <f>MATCH(FH164,$GJ$155:$GJ$158,0)</f>
        <v>#N/A</v>
      </c>
      <c r="GL164" s="83"/>
      <c r="GM164" s="83"/>
      <c r="GN164" s="83"/>
      <c r="GO164" s="83"/>
      <c r="GP164" s="83"/>
      <c r="GQ164" s="83"/>
    </row>
    <row r="165" spans="4:199" x14ac:dyDescent="0.2">
      <c r="D165" s="53"/>
      <c r="E165" s="44"/>
      <c r="F165" s="53"/>
      <c r="G165" s="53"/>
      <c r="H165" s="53"/>
      <c r="I165" s="45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3"/>
      <c r="AM165" s="53"/>
      <c r="AN165" s="53"/>
      <c r="AO165" s="53"/>
      <c r="AP165" s="53"/>
      <c r="AQ165" s="53"/>
      <c r="AR165" s="53"/>
      <c r="AS165" s="53"/>
      <c r="AT165" s="53"/>
      <c r="AU165" s="53"/>
      <c r="AV165" s="53"/>
      <c r="AW165" s="41"/>
      <c r="AX165" s="41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53"/>
      <c r="BK165" s="53"/>
      <c r="BL165" s="53"/>
      <c r="BM165" s="53"/>
      <c r="BO165" s="41"/>
      <c r="BP165" s="41"/>
      <c r="BQ165" s="41"/>
      <c r="BR165" s="41"/>
      <c r="BS165" s="41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53"/>
      <c r="CE165" s="53"/>
      <c r="CF165" s="43"/>
      <c r="CG165" s="43"/>
      <c r="CH165" s="43"/>
      <c r="CI165" s="21"/>
      <c r="CJ165" s="21"/>
      <c r="CK165" s="21"/>
      <c r="CL165" s="21"/>
      <c r="CM165" s="21"/>
      <c r="CN165" s="16"/>
      <c r="CO165" s="42"/>
      <c r="CP165" s="42"/>
      <c r="CQ165" s="42"/>
      <c r="CR165" s="42"/>
      <c r="CS165" s="53"/>
      <c r="CT165" s="53"/>
      <c r="CU165" s="53"/>
      <c r="CV165" s="53"/>
      <c r="CW165" s="53"/>
      <c r="CX165" s="53"/>
      <c r="CY165" s="53"/>
      <c r="CZ165" s="41"/>
      <c r="DA165" s="41"/>
      <c r="DB165" s="41"/>
      <c r="DC165" s="42"/>
      <c r="DD165" s="42"/>
      <c r="DE165" s="15"/>
      <c r="DF165" s="15"/>
      <c r="DG165" s="15"/>
      <c r="DH165" s="15"/>
      <c r="DI165" s="15"/>
      <c r="DJ165" s="15"/>
      <c r="DK165" s="15"/>
      <c r="DL165" s="15"/>
      <c r="DM165" s="15"/>
      <c r="DN165" s="15"/>
      <c r="DO165" s="15"/>
      <c r="DP165" s="15"/>
      <c r="DQ165" s="15"/>
      <c r="DR165" s="15"/>
      <c r="DS165" s="15"/>
      <c r="DT165" s="15"/>
      <c r="DU165" s="15"/>
      <c r="DV165" s="15"/>
      <c r="DW165" s="15"/>
      <c r="DX165" s="15"/>
      <c r="DY165" s="15"/>
      <c r="DZ165" s="15"/>
      <c r="EA165" s="15"/>
      <c r="EB165" s="15"/>
      <c r="EC165" s="15"/>
      <c r="ED165" s="15"/>
      <c r="EE165" s="15"/>
      <c r="EF165" s="15"/>
      <c r="EG165" s="15"/>
      <c r="EJ165" s="41"/>
      <c r="EK165" s="41"/>
      <c r="EL165" s="41"/>
      <c r="EM165" s="41"/>
      <c r="EN165" s="41"/>
      <c r="ER165" s="83"/>
      <c r="ES165" s="86"/>
      <c r="ET165" s="86"/>
      <c r="EU165" s="86"/>
      <c r="EV165" s="86"/>
      <c r="EW165" s="86"/>
      <c r="EX165" s="86"/>
      <c r="EY165" s="86"/>
      <c r="EZ165" s="83"/>
      <c r="FA165" s="83"/>
      <c r="FB165" s="83"/>
      <c r="FC165" s="83"/>
      <c r="FD165" s="83"/>
      <c r="FE165" s="83"/>
      <c r="FF165" s="83"/>
      <c r="FG165" s="83"/>
      <c r="FH165" s="83"/>
      <c r="FI165" s="83"/>
      <c r="FJ165" s="83"/>
      <c r="FK165" s="83"/>
      <c r="FL165" s="83"/>
      <c r="FM165" s="83"/>
      <c r="FN165" s="83"/>
      <c r="FO165" s="83"/>
      <c r="FP165" s="83"/>
      <c r="FQ165" s="83"/>
      <c r="FR165" s="83"/>
      <c r="FS165" s="83"/>
      <c r="FT165" s="83"/>
      <c r="FU165" s="84"/>
      <c r="FV165" s="84"/>
      <c r="FW165" s="83"/>
      <c r="FX165" s="81"/>
      <c r="FY165" s="81"/>
      <c r="FZ165" s="81"/>
      <c r="GA165" s="81"/>
      <c r="GB165" s="81"/>
      <c r="GC165" s="81"/>
      <c r="GD165" s="81"/>
      <c r="GE165" s="83"/>
      <c r="GF165" s="83"/>
      <c r="GG165" s="83"/>
      <c r="GH165" s="83"/>
      <c r="GI165" s="83"/>
      <c r="GJ165" s="83"/>
      <c r="GK165" s="83"/>
      <c r="GL165" s="83"/>
      <c r="GM165" s="83"/>
      <c r="GN165" s="83"/>
      <c r="GO165" s="83"/>
      <c r="GP165" s="83"/>
      <c r="GQ165" s="83"/>
    </row>
    <row r="166" spans="4:199" ht="58.5" x14ac:dyDescent="0.2">
      <c r="D166" s="53"/>
      <c r="E166" s="178" t="s">
        <v>37</v>
      </c>
      <c r="F166" s="178"/>
      <c r="G166" s="178"/>
      <c r="H166" s="184" t="s">
        <v>38</v>
      </c>
      <c r="I166" s="184"/>
      <c r="J166" s="184"/>
      <c r="K166" s="184"/>
      <c r="L166" s="184"/>
      <c r="M166" s="184"/>
      <c r="N166" s="184"/>
      <c r="O166" s="184"/>
      <c r="P166" s="184"/>
      <c r="Q166" s="184"/>
      <c r="R166" s="184"/>
      <c r="S166" s="184"/>
      <c r="T166" s="184"/>
      <c r="U166" s="184"/>
      <c r="V166" s="184"/>
      <c r="W166" s="184"/>
      <c r="X166" s="184"/>
      <c r="Y166" s="184"/>
      <c r="Z166" s="184"/>
      <c r="AA166" s="184"/>
      <c r="AB166" s="169" t="s">
        <v>43</v>
      </c>
      <c r="AC166" s="169"/>
      <c r="AD166" s="169"/>
      <c r="AE166" s="169" t="s">
        <v>39</v>
      </c>
      <c r="AF166" s="169"/>
      <c r="AG166" s="169"/>
      <c r="AH166" s="169" t="s">
        <v>40</v>
      </c>
      <c r="AI166" s="169"/>
      <c r="AJ166" s="169"/>
      <c r="AK166" s="177" t="s">
        <v>44</v>
      </c>
      <c r="AL166" s="177"/>
      <c r="AM166" s="177"/>
      <c r="AN166" s="177" t="s">
        <v>45</v>
      </c>
      <c r="AO166" s="177"/>
      <c r="AP166" s="177"/>
      <c r="AQ166" s="169" t="s">
        <v>41</v>
      </c>
      <c r="AR166" s="169"/>
      <c r="AS166" s="169"/>
      <c r="AT166" s="169"/>
      <c r="AU166" s="169"/>
      <c r="AV166" s="169"/>
      <c r="AW166" s="176" t="s">
        <v>38</v>
      </c>
      <c r="AX166" s="176"/>
      <c r="AY166" s="176"/>
      <c r="AZ166" s="176"/>
      <c r="BA166" s="176"/>
      <c r="BB166" s="176"/>
      <c r="BC166" s="176"/>
      <c r="BD166" s="176"/>
      <c r="BE166" s="176"/>
      <c r="BF166" s="176"/>
      <c r="BG166" s="176"/>
      <c r="BH166" s="176"/>
      <c r="BI166" s="176"/>
      <c r="BJ166" s="176"/>
      <c r="BK166" s="176"/>
      <c r="BL166" s="176"/>
      <c r="BM166" s="176"/>
      <c r="BO166" s="41"/>
      <c r="BP166" s="41"/>
      <c r="BQ166" s="41"/>
      <c r="BR166" s="41"/>
      <c r="BS166" s="41"/>
      <c r="BT166" s="169" t="s">
        <v>43</v>
      </c>
      <c r="BU166" s="169"/>
      <c r="BV166" s="169"/>
      <c r="BW166" s="169" t="s">
        <v>39</v>
      </c>
      <c r="BX166" s="169"/>
      <c r="BY166" s="169"/>
      <c r="BZ166" s="169" t="s">
        <v>40</v>
      </c>
      <c r="CA166" s="169"/>
      <c r="CB166" s="169"/>
      <c r="CC166" s="177" t="s">
        <v>44</v>
      </c>
      <c r="CD166" s="177"/>
      <c r="CE166" s="177"/>
      <c r="CF166" s="168" t="s">
        <v>45</v>
      </c>
      <c r="CG166" s="168"/>
      <c r="CH166" s="168"/>
      <c r="CI166" s="169" t="s">
        <v>42</v>
      </c>
      <c r="CJ166" s="169"/>
      <c r="CK166" s="169"/>
      <c r="CL166" s="169"/>
      <c r="CM166" s="169"/>
      <c r="CN166" s="169"/>
      <c r="CO166" s="176" t="s">
        <v>38</v>
      </c>
      <c r="CP166" s="176"/>
      <c r="CQ166" s="176"/>
      <c r="CR166" s="176"/>
      <c r="CS166" s="176"/>
      <c r="CT166" s="176"/>
      <c r="CU166" s="176"/>
      <c r="CV166" s="176"/>
      <c r="CW166" s="176"/>
      <c r="CX166" s="176"/>
      <c r="CY166" s="176"/>
      <c r="CZ166" s="176"/>
      <c r="DA166" s="176"/>
      <c r="DB166" s="176"/>
      <c r="DC166" s="176"/>
      <c r="DD166" s="176"/>
      <c r="DE166" s="15"/>
      <c r="DF166" s="15"/>
      <c r="DG166" s="15"/>
      <c r="DH166" s="15"/>
      <c r="DI166" s="15"/>
      <c r="DJ166" s="15"/>
      <c r="DK166" s="15"/>
      <c r="DL166" s="15"/>
      <c r="DM166" s="15"/>
      <c r="DN166" s="15"/>
      <c r="DO166" s="15"/>
      <c r="DP166" s="15"/>
      <c r="DQ166" s="15"/>
      <c r="DR166" s="15"/>
      <c r="DS166" s="15"/>
      <c r="DT166" s="15"/>
      <c r="DU166" s="15"/>
      <c r="DV166" s="15"/>
      <c r="DW166" s="15"/>
      <c r="DX166" s="15"/>
      <c r="DY166" s="15"/>
      <c r="DZ166" s="15"/>
      <c r="EA166" s="15"/>
      <c r="EB166" s="15"/>
      <c r="EC166" s="15"/>
      <c r="ED166" s="15"/>
      <c r="EE166" s="15"/>
      <c r="EF166" s="15"/>
      <c r="EG166" s="15"/>
      <c r="EJ166" s="41"/>
      <c r="EK166" s="41"/>
      <c r="EL166" s="41"/>
      <c r="EM166" s="41"/>
      <c r="EN166" s="41"/>
      <c r="ER166" s="290" t="s">
        <v>56</v>
      </c>
      <c r="ES166" s="85"/>
      <c r="ET166" s="91" t="str">
        <f>ES167</f>
        <v>SC Zollikon</v>
      </c>
      <c r="EU166" s="91" t="str">
        <f>ES168</f>
        <v>FC Kloten a</v>
      </c>
      <c r="EV166" s="91" t="str">
        <f>ES169</f>
        <v>FC Räterschen</v>
      </c>
      <c r="EW166" s="91" t="e">
        <f>#REF!</f>
        <v>#REF!</v>
      </c>
      <c r="EX166" s="91" t="e">
        <f>#REF!</f>
        <v>#REF!</v>
      </c>
      <c r="EY166" s="86"/>
      <c r="EZ166" s="291" t="s">
        <v>59</v>
      </c>
      <c r="FA166" s="87"/>
      <c r="FB166" s="98" t="str">
        <f>FA167</f>
        <v>SC Zollikon</v>
      </c>
      <c r="FC166" s="98" t="str">
        <f>FA168</f>
        <v>FC Kloten a</v>
      </c>
      <c r="FD166" s="98" t="str">
        <f>FA169</f>
        <v>FC Räterschen</v>
      </c>
      <c r="FE166" s="98" t="e">
        <f>#REF!</f>
        <v>#REF!</v>
      </c>
      <c r="FF166" s="98" t="e">
        <f>#REF!</f>
        <v>#REF!</v>
      </c>
      <c r="FG166" s="78"/>
      <c r="FH166" s="78"/>
      <c r="FI166" s="109" t="s">
        <v>61</v>
      </c>
      <c r="FJ166" s="77"/>
      <c r="FK166" s="57" t="s">
        <v>60</v>
      </c>
      <c r="FL166" s="58" t="s">
        <v>58</v>
      </c>
      <c r="FM166" s="58" t="s">
        <v>44</v>
      </c>
      <c r="FN166" s="58" t="s">
        <v>45</v>
      </c>
      <c r="FO166" s="59" t="s">
        <v>40</v>
      </c>
      <c r="FP166" s="83"/>
      <c r="FQ166" s="81"/>
      <c r="FR166" s="81"/>
      <c r="FS166" s="81"/>
      <c r="FT166" s="83"/>
      <c r="FU166" s="84"/>
      <c r="FV166" s="84"/>
      <c r="FW166" s="83"/>
      <c r="FX166" s="81"/>
      <c r="FY166" s="56">
        <f>MATCH(1,FR167:FR169,0)</f>
        <v>3</v>
      </c>
      <c r="FZ166" s="66" t="s">
        <v>58</v>
      </c>
      <c r="GA166" s="66" t="s">
        <v>40</v>
      </c>
      <c r="GB166" s="66" t="s">
        <v>44</v>
      </c>
      <c r="GC166" s="81"/>
      <c r="GD166" s="81"/>
      <c r="GE166" s="87" t="s">
        <v>41</v>
      </c>
      <c r="GF166" s="83"/>
      <c r="GG166" s="83"/>
      <c r="GH166" s="83"/>
      <c r="GI166" s="83"/>
      <c r="GJ166" s="83"/>
      <c r="GK166" s="83"/>
      <c r="GL166" s="83"/>
      <c r="GM166" s="83"/>
      <c r="GN166" s="83"/>
      <c r="GO166" s="83"/>
      <c r="GP166" s="83"/>
      <c r="GQ166" s="83"/>
    </row>
    <row r="167" spans="4:199" x14ac:dyDescent="0.2">
      <c r="D167" s="53"/>
      <c r="E167" s="179">
        <v>1</v>
      </c>
      <c r="F167" s="179"/>
      <c r="G167" s="179"/>
      <c r="H167" s="159" t="str">
        <f>CO167</f>
        <v>FC Räterschen</v>
      </c>
      <c r="I167" s="159"/>
      <c r="J167" s="159"/>
      <c r="K167" s="159"/>
      <c r="L167" s="159"/>
      <c r="M167" s="159"/>
      <c r="N167" s="159"/>
      <c r="O167" s="159"/>
      <c r="P167" s="159"/>
      <c r="Q167" s="159"/>
      <c r="R167" s="159"/>
      <c r="S167" s="159"/>
      <c r="T167" s="159"/>
      <c r="U167" s="159"/>
      <c r="V167" s="159"/>
      <c r="W167" s="159"/>
      <c r="X167" s="159"/>
      <c r="Y167" s="159"/>
      <c r="Z167" s="159"/>
      <c r="AA167" s="159"/>
      <c r="AB167" s="123">
        <f>SUMIF($Q$24:$Q$35,H167,$BS$24:$BS$35)+SUMIF($AM$24:$AM$35,H167,$BS$24:$BS$35)</f>
        <v>2</v>
      </c>
      <c r="AC167" s="123"/>
      <c r="AD167" s="123"/>
      <c r="AE167" s="123">
        <f>SUMIF($Q$24:$Q$35,H167,$BO$24:$BO$35)+SUMIF($AM$24:$AM$35,H167,$BQ$24:$BQ$35)</f>
        <v>2</v>
      </c>
      <c r="AF167" s="123"/>
      <c r="AG167" s="123"/>
      <c r="AH167" s="123">
        <f>AK167-AN167</f>
        <v>0</v>
      </c>
      <c r="AI167" s="123"/>
      <c r="AJ167" s="123"/>
      <c r="AK167" s="123">
        <f>SUMIF($Q$24:$Q$35,H167,$BG$24:$BG$35)+SUMIF($AM$24:$AM$35,H167,$BK$24:$BK$35)</f>
        <v>2</v>
      </c>
      <c r="AL167" s="123"/>
      <c r="AM167" s="123"/>
      <c r="AN167" s="123">
        <f>SUMIF($Q$24:$Q$35,H167,$BK$24:$BK$35)+SUMIF($AM$24:$AM$35,H167,$BG$24:$BG$35)</f>
        <v>2</v>
      </c>
      <c r="AO167" s="123"/>
      <c r="AP167" s="123"/>
      <c r="AQ167" s="158">
        <f>IF(BT167&lt;4,BW167*100000+(BZ167+100)*100+CC167*1+0.1,GE167+0.00001)</f>
        <v>210001.1</v>
      </c>
      <c r="AR167" s="158"/>
      <c r="AS167" s="158"/>
      <c r="AT167" s="158"/>
      <c r="AU167" s="158"/>
      <c r="AV167" s="158"/>
      <c r="AW167" s="159" t="str">
        <f>DL7</f>
        <v>SC Zollikon</v>
      </c>
      <c r="AX167" s="159"/>
      <c r="AY167" s="159"/>
      <c r="AZ167" s="159"/>
      <c r="BA167" s="159"/>
      <c r="BB167" s="159"/>
      <c r="BC167" s="159"/>
      <c r="BD167" s="159"/>
      <c r="BE167" s="159"/>
      <c r="BF167" s="159"/>
      <c r="BG167" s="159"/>
      <c r="BH167" s="159"/>
      <c r="BI167" s="159"/>
      <c r="BJ167" s="159"/>
      <c r="BK167" s="159"/>
      <c r="BL167" s="159"/>
      <c r="BM167" s="159"/>
      <c r="BO167" s="41"/>
      <c r="BP167" s="41"/>
      <c r="BQ167" s="41"/>
      <c r="BR167" s="41"/>
      <c r="BS167" s="41"/>
      <c r="BT167" s="123">
        <f>SUMIF($Q$24:$Q$35,AW167,$BS$24:$BS$35)+SUMIF($AM$24:$AM$35,AW167,$BS$24:$BS$35)</f>
        <v>2</v>
      </c>
      <c r="BU167" s="123"/>
      <c r="BV167" s="123"/>
      <c r="BW167" s="123">
        <f>SUMIF($Q$24:$Q$35,AW167,$BO$24:$BO$35)+SUMIF($AM$24:$AM$35,AW167,$BQ$24:$BQ$35)</f>
        <v>2</v>
      </c>
      <c r="BX167" s="123"/>
      <c r="BY167" s="123"/>
      <c r="BZ167" s="123">
        <f>CC167-CF167</f>
        <v>0</v>
      </c>
      <c r="CA167" s="123"/>
      <c r="CB167" s="123"/>
      <c r="CC167" s="123">
        <f>SUMIF($Q$24:$Q$35,AW167,$BG$24:$BG$35)+SUMIF($AM$24:$AM$35,AW167,$BK$24:$BK$35)</f>
        <v>1</v>
      </c>
      <c r="CD167" s="123"/>
      <c r="CE167" s="123"/>
      <c r="CF167" s="123">
        <f>SUMIF($Q$24:$Q$35,AW167,$BK$24:$BK$35)+SUMIF($AM$24:$AM$35,AW167,$BG$24:$BG$35)</f>
        <v>1</v>
      </c>
      <c r="CG167" s="123"/>
      <c r="CH167" s="123"/>
      <c r="CI167" s="158">
        <f>LARGE($AQ$167:$AV$169,1)</f>
        <v>210002.3</v>
      </c>
      <c r="CJ167" s="158"/>
      <c r="CK167" s="158"/>
      <c r="CL167" s="158"/>
      <c r="CM167" s="158"/>
      <c r="CN167" s="158"/>
      <c r="CO167" s="159" t="str">
        <f>VLOOKUP(CI167,$AQ$167:$BM$169,7,FALSE)</f>
        <v>FC Räterschen</v>
      </c>
      <c r="CP167" s="159"/>
      <c r="CQ167" s="159"/>
      <c r="CR167" s="159"/>
      <c r="CS167" s="159"/>
      <c r="CT167" s="159"/>
      <c r="CU167" s="159"/>
      <c r="CV167" s="159"/>
      <c r="CW167" s="159"/>
      <c r="CX167" s="159"/>
      <c r="CY167" s="159"/>
      <c r="CZ167" s="159"/>
      <c r="DA167" s="159"/>
      <c r="DB167" s="159"/>
      <c r="DC167" s="159"/>
      <c r="DD167" s="159"/>
      <c r="DE167" s="15"/>
      <c r="DF167" s="15"/>
      <c r="DG167" s="15"/>
      <c r="DH167" s="15"/>
      <c r="DI167" s="15"/>
      <c r="DJ167" s="15"/>
      <c r="DK167" s="15"/>
      <c r="DL167" s="15"/>
      <c r="DM167" s="15"/>
      <c r="DN167" s="15"/>
      <c r="DO167" s="15"/>
      <c r="DP167" s="15"/>
      <c r="DQ167" s="15"/>
      <c r="DR167" s="15"/>
      <c r="DS167" s="15"/>
      <c r="DT167" s="15"/>
      <c r="DU167" s="15"/>
      <c r="DV167" s="15"/>
      <c r="DW167" s="15"/>
      <c r="DX167" s="15"/>
      <c r="DY167" s="15"/>
      <c r="DZ167" s="15"/>
      <c r="EA167" s="15"/>
      <c r="EB167" s="15"/>
      <c r="EC167" s="15"/>
      <c r="ED167" s="15"/>
      <c r="EE167" s="15"/>
      <c r="EF167" s="15"/>
      <c r="EG167" s="15"/>
      <c r="EJ167" s="41"/>
      <c r="EK167" s="41"/>
      <c r="EL167" s="41"/>
      <c r="EM167" s="41"/>
      <c r="EN167" s="41"/>
      <c r="ER167" s="290"/>
      <c r="ES167" s="73" t="str">
        <f>DL7</f>
        <v>SC Zollikon</v>
      </c>
      <c r="ET167" s="69"/>
      <c r="EU167" s="70">
        <f>IF(ISNUMBER(BG25),BG25,"")</f>
        <v>1</v>
      </c>
      <c r="EV167" s="70" t="str">
        <f>IF(ISNUMBER(#REF!),#REF!,"")</f>
        <v/>
      </c>
      <c r="EW167" s="70">
        <f>IF(ISNUMBER(EB27),EB27,"")</f>
        <v>1</v>
      </c>
      <c r="EX167" s="70">
        <f>IF(ISNUMBER(BK29),BK29,"")</f>
        <v>1</v>
      </c>
      <c r="EY167" s="86"/>
      <c r="EZ167" s="292"/>
      <c r="FA167" s="68" t="str">
        <f>ES167</f>
        <v>SC Zollikon</v>
      </c>
      <c r="FB167" s="69"/>
      <c r="FC167" s="70">
        <f>IF(AND(ISNUMBER(EU167),ISNUMBER(ET168)),IF(EU167&gt;ET168,3,IF(EU167=ET168,1,0)),0)</f>
        <v>3</v>
      </c>
      <c r="FD167" s="70">
        <f>IF(AND(ISNUMBER(EV167),ISNUMBER(ET169)),IF(EV167&gt;ET169,3,IF(EV167=ET169,1,0)),0)</f>
        <v>0</v>
      </c>
      <c r="FE167" s="70">
        <f>IF(AND(ISNUMBER(EW167),ISNUMBER(#REF!)),IF(EW167&gt;#REF!,3,IF(EW167=#REF!,1,0)),0)</f>
        <v>0</v>
      </c>
      <c r="FF167" s="70">
        <f>IF(AND(ISNUMBER(EX167),ISNUMBER(#REF!)),IF(EX167&gt;#REF!,3,IF(EX167=#REF!,1,0)),0)</f>
        <v>0</v>
      </c>
      <c r="FG167" s="78"/>
      <c r="FH167" s="78">
        <v>1</v>
      </c>
      <c r="FI167" s="88" t="e">
        <f>GK167</f>
        <v>#N/A</v>
      </c>
      <c r="FJ167" s="77" t="str">
        <f>ES167</f>
        <v>SC Zollikon</v>
      </c>
      <c r="FK167" s="66" t="str">
        <f>IF(COUNT(ET167:EX167)=COUNT(ET167:ET169),COUNT(ET167:ET169),"")</f>
        <v/>
      </c>
      <c r="FL167" s="66">
        <f>SUM(FB167:FF167)</f>
        <v>3</v>
      </c>
      <c r="FM167" s="66">
        <f>SUM(ET167:EX167)</f>
        <v>3</v>
      </c>
      <c r="FN167" s="66">
        <f>SUM(ET167:ET169)</f>
        <v>0</v>
      </c>
      <c r="FO167" s="74">
        <f>FM167-FN167</f>
        <v>3</v>
      </c>
      <c r="FP167" s="83"/>
      <c r="FQ167" s="87">
        <f>BW167*100000+(BZ167+100)*100+CC167*1</f>
        <v>210001</v>
      </c>
      <c r="FR167" s="89">
        <f>COUNTIF($FQ$167:$FQ$169,FQ167)</f>
        <v>2</v>
      </c>
      <c r="FS167" s="89" t="str">
        <f>IF(FR167=1,"x","")</f>
        <v/>
      </c>
      <c r="FT167" s="83"/>
      <c r="FU167" s="66">
        <f>IF(FS167="x",1,IF(FQ168=FQ167,2,IF(FQ169=FQ167,3,IF(#REF!=FQ167,4,5))))</f>
        <v>2</v>
      </c>
      <c r="FV167" s="66">
        <f>INDEX(FB167:FF167,1,FU167)</f>
        <v>3</v>
      </c>
      <c r="FW167" s="67">
        <f>IF(OR($FR$170=2,$FR$170=4),FV167/10,0)</f>
        <v>0.3</v>
      </c>
      <c r="FX167" s="81"/>
      <c r="FY167" s="81"/>
      <c r="FZ167" s="66">
        <f>FL167-INDEX(FB167:FF167,1,$FY$166)</f>
        <v>3</v>
      </c>
      <c r="GA167" s="74" t="e">
        <f>FO167-(INDEX(ET167:EX167,1,$FY$166)-INDEX(ET167:ET169,$FY$154,1))</f>
        <v>#VALUE!</v>
      </c>
      <c r="GB167" s="66" t="e">
        <f>FM167-INDEX(ET167:EX167,1,$FY$166)</f>
        <v>#VALUE!</v>
      </c>
      <c r="GC167" s="67">
        <f>IF(OR($FR$158&lt;&gt;3,FS167="x"),0,FZ167/10+GA167/1000+GB167/100000)</f>
        <v>0</v>
      </c>
      <c r="GD167" s="81"/>
      <c r="GE167" s="67">
        <f>FQ167+FW167+GC167</f>
        <v>210001.3</v>
      </c>
      <c r="GF167" s="77" t="e">
        <f>IF(INDEX(GE167:GE170,FH167)&gt;=INDEX(GE167:GE170,FH168),FH167,FH168)</f>
        <v>#REF!</v>
      </c>
      <c r="GG167" s="77" t="e">
        <f>IF(INDEX(GE167:GE170,GF167)&gt;=INDEX(GE167:GE170,GF169),GF167,GF169)</f>
        <v>#REF!</v>
      </c>
      <c r="GH167" s="77" t="e">
        <f>IF(INDEX(GE167:GE170,GG167)&gt;=INDEX(GE167:GE170,#REF!),GG167,#REF!)</f>
        <v>#REF!</v>
      </c>
      <c r="GI167" s="77" t="e">
        <f>IF(INDEX(GE167:GE170,GH167)&gt;=INDEX(GE167:GE170,#REF!),GH167,#REF!)</f>
        <v>#REF!</v>
      </c>
      <c r="GJ167" s="77" t="e">
        <f>IF(INDEX(GE167:GE170,GI167)&gt;=INDEX(GE167:GE170,GI170),GI167,GI170)</f>
        <v>#REF!</v>
      </c>
      <c r="GK167" s="56" t="e">
        <f>MATCH(FH167,$GJ$167:$GJ$170,0)</f>
        <v>#N/A</v>
      </c>
      <c r="GL167" s="77">
        <f>COUNTIF(GE167:GE169,GE167)</f>
        <v>1</v>
      </c>
      <c r="GM167" s="77" t="str">
        <f>IF(GL167=1,"x","")</f>
        <v>x</v>
      </c>
      <c r="GN167" s="61" t="e">
        <f>(GM167="x")*GK167</f>
        <v>#N/A</v>
      </c>
      <c r="GO167" s="83"/>
      <c r="GP167" s="83"/>
      <c r="GQ167" s="83"/>
    </row>
    <row r="168" spans="4:199" x14ac:dyDescent="0.2">
      <c r="D168" s="53"/>
      <c r="E168" s="179">
        <v>2</v>
      </c>
      <c r="F168" s="179"/>
      <c r="G168" s="179"/>
      <c r="H168" s="159" t="str">
        <f>CO168</f>
        <v>FC Kloten a</v>
      </c>
      <c r="I168" s="159"/>
      <c r="J168" s="159"/>
      <c r="K168" s="159"/>
      <c r="L168" s="159"/>
      <c r="M168" s="159"/>
      <c r="N168" s="159"/>
      <c r="O168" s="159"/>
      <c r="P168" s="159"/>
      <c r="Q168" s="159"/>
      <c r="R168" s="159"/>
      <c r="S168" s="159"/>
      <c r="T168" s="159"/>
      <c r="U168" s="159"/>
      <c r="V168" s="159"/>
      <c r="W168" s="159"/>
      <c r="X168" s="159"/>
      <c r="Y168" s="159"/>
      <c r="Z168" s="159"/>
      <c r="AA168" s="159"/>
      <c r="AB168" s="123">
        <f t="shared" ref="AB168:AB169" si="58">SUMIF($Q$24:$Q$35,H168,$BS$24:$BS$35)+SUMIF($AM$24:$AM$35,H168,$BS$24:$BS$35)</f>
        <v>2</v>
      </c>
      <c r="AC168" s="123"/>
      <c r="AD168" s="123"/>
      <c r="AE168" s="123">
        <f t="shared" ref="AE168:AE169" si="59">SUMIF($Q$24:$Q$35,H168,$BO$24:$BO$35)+SUMIF($AM$24:$AM$35,H168,$BQ$24:$BQ$35)</f>
        <v>2</v>
      </c>
      <c r="AF168" s="123"/>
      <c r="AG168" s="123"/>
      <c r="AH168" s="123">
        <f t="shared" ref="AH168:AH169" si="60">AK168-AN168</f>
        <v>0</v>
      </c>
      <c r="AI168" s="123"/>
      <c r="AJ168" s="123"/>
      <c r="AK168" s="123">
        <f t="shared" ref="AK168:AK169" si="61">SUMIF($Q$24:$Q$35,H168,$BG$24:$BG$35)+SUMIF($AM$24:$AM$35,H168,$BK$24:$BK$35)</f>
        <v>1</v>
      </c>
      <c r="AL168" s="123"/>
      <c r="AM168" s="123"/>
      <c r="AN168" s="123">
        <f t="shared" ref="AN168:AN169" si="62">SUMIF($Q$24:$Q$35,H168,$BK$24:$BK$35)+SUMIF($AM$24:$AM$35,H168,$BG$24:$BG$35)</f>
        <v>1</v>
      </c>
      <c r="AO168" s="123"/>
      <c r="AP168" s="123"/>
      <c r="AQ168" s="158">
        <f>IF(BT168&lt;4,BW168*100000+(BZ168+100)*100+CC168*1+0.2,GE168+0.00002)</f>
        <v>210001.2</v>
      </c>
      <c r="AR168" s="158"/>
      <c r="AS168" s="158"/>
      <c r="AT168" s="158"/>
      <c r="AU168" s="158"/>
      <c r="AV168" s="158"/>
      <c r="AW168" s="159" t="str">
        <f>DL8</f>
        <v>FC Kloten a</v>
      </c>
      <c r="AX168" s="159"/>
      <c r="AY168" s="159"/>
      <c r="AZ168" s="159"/>
      <c r="BA168" s="159"/>
      <c r="BB168" s="159"/>
      <c r="BC168" s="159"/>
      <c r="BD168" s="159"/>
      <c r="BE168" s="159"/>
      <c r="BF168" s="159"/>
      <c r="BG168" s="159"/>
      <c r="BH168" s="159"/>
      <c r="BI168" s="159"/>
      <c r="BJ168" s="159"/>
      <c r="BK168" s="159"/>
      <c r="BL168" s="159"/>
      <c r="BM168" s="159"/>
      <c r="BO168" s="41"/>
      <c r="BP168" s="41"/>
      <c r="BQ168" s="41"/>
      <c r="BR168" s="41"/>
      <c r="BS168" s="41"/>
      <c r="BT168" s="123">
        <f t="shared" ref="BT168:BT169" si="63">SUMIF($Q$24:$Q$35,AW168,$BS$24:$BS$35)+SUMIF($AM$24:$AM$35,AW168,$BS$24:$BS$35)</f>
        <v>2</v>
      </c>
      <c r="BU168" s="123"/>
      <c r="BV168" s="123"/>
      <c r="BW168" s="123">
        <f t="shared" ref="BW168:BW169" si="64">SUMIF($Q$24:$Q$35,AW168,$BO$24:$BO$35)+SUMIF($AM$24:$AM$35,AW168,$BQ$24:$BQ$35)</f>
        <v>2</v>
      </c>
      <c r="BX168" s="123"/>
      <c r="BY168" s="123"/>
      <c r="BZ168" s="123">
        <f t="shared" ref="BZ168:BZ169" si="65">CC168-CF168</f>
        <v>0</v>
      </c>
      <c r="CA168" s="123"/>
      <c r="CB168" s="123"/>
      <c r="CC168" s="123">
        <f t="shared" ref="CC168:CC169" si="66">SUMIF($Q$24:$Q$35,AW168,$BG$24:$BG$35)+SUMIF($AM$24:$AM$35,AW168,$BK$24:$BK$35)</f>
        <v>1</v>
      </c>
      <c r="CD168" s="123"/>
      <c r="CE168" s="123"/>
      <c r="CF168" s="123">
        <f t="shared" ref="CF168:CF169" si="67">SUMIF($Q$24:$Q$35,AW168,$BK$24:$BK$35)+SUMIF($AM$24:$AM$35,AW168,$BG$24:$BG$35)</f>
        <v>1</v>
      </c>
      <c r="CG168" s="123"/>
      <c r="CH168" s="123"/>
      <c r="CI168" s="158">
        <f>LARGE($AQ$167:$AV$169,2)</f>
        <v>210001.2</v>
      </c>
      <c r="CJ168" s="158"/>
      <c r="CK168" s="158"/>
      <c r="CL168" s="158"/>
      <c r="CM168" s="158"/>
      <c r="CN168" s="158"/>
      <c r="CO168" s="159" t="str">
        <f>VLOOKUP(CI168,$AQ$167:$BM$169,7,FALSE)</f>
        <v>FC Kloten a</v>
      </c>
      <c r="CP168" s="159"/>
      <c r="CQ168" s="159"/>
      <c r="CR168" s="159"/>
      <c r="CS168" s="159"/>
      <c r="CT168" s="159"/>
      <c r="CU168" s="159"/>
      <c r="CV168" s="159"/>
      <c r="CW168" s="159"/>
      <c r="CX168" s="159"/>
      <c r="CY168" s="159"/>
      <c r="CZ168" s="159"/>
      <c r="DA168" s="159"/>
      <c r="DB168" s="159"/>
      <c r="DC168" s="159"/>
      <c r="DD168" s="159"/>
      <c r="DE168" s="15"/>
      <c r="DF168" s="15"/>
      <c r="DG168" s="15"/>
      <c r="DH168" s="15"/>
      <c r="DI168" s="15"/>
      <c r="DJ168" s="15"/>
      <c r="DK168" s="15"/>
      <c r="DL168" s="15"/>
      <c r="DM168" s="15"/>
      <c r="DN168" s="15"/>
      <c r="DO168" s="15"/>
      <c r="DP168" s="15"/>
      <c r="DQ168" s="15"/>
      <c r="DR168" s="15"/>
      <c r="DS168" s="15"/>
      <c r="DT168" s="15"/>
      <c r="DU168" s="15"/>
      <c r="DV168" s="15"/>
      <c r="DW168" s="15"/>
      <c r="DX168" s="15"/>
      <c r="DY168" s="15"/>
      <c r="DZ168" s="15"/>
      <c r="EA168" s="15"/>
      <c r="EB168" s="15"/>
      <c r="EC168" s="15"/>
      <c r="ED168" s="15"/>
      <c r="EE168" s="15"/>
      <c r="EF168" s="15"/>
      <c r="EG168" s="15"/>
      <c r="EJ168" s="41"/>
      <c r="EK168" s="41"/>
      <c r="EL168" s="41"/>
      <c r="EM168" s="41"/>
      <c r="EN168" s="41"/>
      <c r="ER168" s="290"/>
      <c r="ES168" s="73" t="str">
        <f>DL8</f>
        <v>FC Kloten a</v>
      </c>
      <c r="ET168" s="71">
        <f>IF(ISNUMBER(BK25),BK25,"")</f>
        <v>0</v>
      </c>
      <c r="EU168" s="72"/>
      <c r="EV168" s="71">
        <f>IF(ISNUMBER(BG30),BG30,"")</f>
        <v>1</v>
      </c>
      <c r="EW168" s="71" t="str">
        <f>IF(ISNUMBER(EF29),EF29,"")</f>
        <v/>
      </c>
      <c r="EX168" s="71" t="str">
        <f>IF(ISNUMBER(#REF!),#REF!,"")</f>
        <v/>
      </c>
      <c r="EY168" s="86"/>
      <c r="EZ168" s="292"/>
      <c r="FA168" s="68" t="str">
        <f>ES168</f>
        <v>FC Kloten a</v>
      </c>
      <c r="FB168" s="71">
        <f>IF(AND(ISNUMBER(ET168),ISNUMBER(EU167)),IF(ET168&gt;EU167,3,IF(ET168=EU167,1,0)),0)</f>
        <v>0</v>
      </c>
      <c r="FC168" s="72"/>
      <c r="FD168" s="71">
        <f>IF(AND(ISNUMBER(EV168),ISNUMBER(EU169)),IF(EV168&gt;EU169,3,IF(EV168=EU169,1,0)),0)</f>
        <v>1</v>
      </c>
      <c r="FE168" s="71">
        <f>IF(AND(ISNUMBER(EW168),ISNUMBER(#REF!)),IF(EW168&gt;#REF!,3,IF(EW168=#REF!,1,0)),0)</f>
        <v>0</v>
      </c>
      <c r="FF168" s="71">
        <f>IF(AND(ISNUMBER(EX168),ISNUMBER(#REF!)),IF(EX168&gt;#REF!,3,IF(EX168=#REF!,1,0)),0)</f>
        <v>0</v>
      </c>
      <c r="FG168" s="79"/>
      <c r="FH168" s="79">
        <v>2</v>
      </c>
      <c r="FI168" s="88" t="e">
        <f t="shared" ref="FI168:FI169" si="68">GK168</f>
        <v>#N/A</v>
      </c>
      <c r="FJ168" s="77" t="str">
        <f t="shared" ref="FJ168:FJ169" si="69">ES168</f>
        <v>FC Kloten a</v>
      </c>
      <c r="FK168" s="66">
        <f>IF(COUNT(ET168:EX168)=COUNT(EU167:EU169),COUNT(EU167:EU169),"")</f>
        <v>2</v>
      </c>
      <c r="FL168" s="76">
        <f>SUM(FB168:FF168)</f>
        <v>1</v>
      </c>
      <c r="FM168" s="66">
        <f>SUM(ET168:EX168)</f>
        <v>1</v>
      </c>
      <c r="FN168" s="76">
        <f>SUM(EU167:EU169)</f>
        <v>2</v>
      </c>
      <c r="FO168" s="74">
        <f>FM168-FN168</f>
        <v>-1</v>
      </c>
      <c r="FP168" s="83"/>
      <c r="FQ168" s="87">
        <f>BW168*100000+(BZ168+100)*100+CC168*1</f>
        <v>210001</v>
      </c>
      <c r="FR168" s="89">
        <f>COUNTIF($FQ$167:$FQ$169,FQ168)</f>
        <v>2</v>
      </c>
      <c r="FS168" s="89" t="str">
        <f t="shared" ref="FS168:FS169" si="70">IF(FR168=1,"x","")</f>
        <v/>
      </c>
      <c r="FT168" s="83"/>
      <c r="FU168" s="66" t="e">
        <f>IF(FS168="x",2,IF(FQ169=FQ168,3,IF(#REF!=FQ168,4,IF(#REF!=FQ168,5,1))))</f>
        <v>#REF!</v>
      </c>
      <c r="FV168" s="66" t="e">
        <f>INDEX(FB168:FF168,1,FU168)</f>
        <v>#REF!</v>
      </c>
      <c r="FW168" s="67" t="e">
        <f>IF(OR($FR$170=2,$FR$170=4),FV168/10,0)</f>
        <v>#REF!</v>
      </c>
      <c r="FX168" s="81"/>
      <c r="FY168" s="81"/>
      <c r="FZ168" s="66">
        <f>FL168-INDEX(FB168:FF168,1,$FY$166)</f>
        <v>0</v>
      </c>
      <c r="GA168" s="74">
        <f>FO168-(INDEX(ET168:EX168,1,$FY$166)-INDEX(ET168:ET170,$FY$154,1))</f>
        <v>-2</v>
      </c>
      <c r="GB168" s="66">
        <f>FM168-INDEX(ET168:EX168,1,$FY$166)</f>
        <v>0</v>
      </c>
      <c r="GC168" s="67">
        <f>IF(OR($FR$158&lt;&gt;3,FS168="x"),0,FZ168/10+GA168/1000+GB168/100000)</f>
        <v>0</v>
      </c>
      <c r="GD168" s="81"/>
      <c r="GE168" s="67" t="e">
        <f>FQ168+FW168+GC168</f>
        <v>#REF!</v>
      </c>
      <c r="GF168" s="77" t="e">
        <f>IF(INDEX(GE167:GE170,FH168)&lt;=INDEX(GE167:GE170,FH167),FH168,FH167)</f>
        <v>#REF!</v>
      </c>
      <c r="GG168" s="77" t="e">
        <f>IF(INDEX(GE167:GE170,GF168)&gt;=INDEX(GE167:GE170,GF170),GF168,GF170)</f>
        <v>#REF!</v>
      </c>
      <c r="GH168" s="77" t="e">
        <f>IF(INDEX(GE167:GE170,GG168)&gt;=INDEX(GE167:GE170,#REF!),GG168,#REF!)</f>
        <v>#REF!</v>
      </c>
      <c r="GI168" s="77" t="e">
        <f>IF(INDEX(GE167:GE170,GH168)&gt;=INDEX(GE167:GE170,GH169),GH168,GH169)</f>
        <v>#REF!</v>
      </c>
      <c r="GJ168" s="77" t="e">
        <f>IF(INDEX(GE167:GE170,GI168)&gt;=INDEX(GE167:GE170,#REF!),GI168,#REF!)</f>
        <v>#REF!</v>
      </c>
      <c r="GK168" s="56" t="e">
        <f>MATCH(FH168,$GJ$167:$GJ$170,0)</f>
        <v>#N/A</v>
      </c>
      <c r="GL168" s="77">
        <f>COUNTIF(GE167:GE169,GE168)</f>
        <v>1</v>
      </c>
      <c r="GM168" s="77" t="str">
        <f>IF(GL168=1,"x","")</f>
        <v>x</v>
      </c>
      <c r="GN168" s="62" t="e">
        <f>(GM168="x")*GK168</f>
        <v>#N/A</v>
      </c>
      <c r="GO168" s="83"/>
      <c r="GP168" s="83"/>
      <c r="GQ168" s="83"/>
    </row>
    <row r="169" spans="4:199" x14ac:dyDescent="0.2">
      <c r="D169" s="53"/>
      <c r="E169" s="179">
        <v>3</v>
      </c>
      <c r="F169" s="179"/>
      <c r="G169" s="179"/>
      <c r="H169" s="159" t="str">
        <f>CO169</f>
        <v>SC Zollikon</v>
      </c>
      <c r="I169" s="159"/>
      <c r="J169" s="159"/>
      <c r="K169" s="159"/>
      <c r="L169" s="159"/>
      <c r="M169" s="159"/>
      <c r="N169" s="159"/>
      <c r="O169" s="159"/>
      <c r="P169" s="159"/>
      <c r="Q169" s="159"/>
      <c r="R169" s="159"/>
      <c r="S169" s="159"/>
      <c r="T169" s="159"/>
      <c r="U169" s="159"/>
      <c r="V169" s="159"/>
      <c r="W169" s="159"/>
      <c r="X169" s="159"/>
      <c r="Y169" s="159"/>
      <c r="Z169" s="159"/>
      <c r="AA169" s="159"/>
      <c r="AB169" s="123">
        <f t="shared" si="58"/>
        <v>2</v>
      </c>
      <c r="AC169" s="123"/>
      <c r="AD169" s="123"/>
      <c r="AE169" s="123">
        <f t="shared" si="59"/>
        <v>2</v>
      </c>
      <c r="AF169" s="123"/>
      <c r="AG169" s="123"/>
      <c r="AH169" s="123">
        <f t="shared" si="60"/>
        <v>0</v>
      </c>
      <c r="AI169" s="123"/>
      <c r="AJ169" s="123"/>
      <c r="AK169" s="123">
        <f t="shared" si="61"/>
        <v>1</v>
      </c>
      <c r="AL169" s="123"/>
      <c r="AM169" s="123"/>
      <c r="AN169" s="123">
        <f t="shared" si="62"/>
        <v>1</v>
      </c>
      <c r="AO169" s="123"/>
      <c r="AP169" s="123"/>
      <c r="AQ169" s="158">
        <f>IF(BT169&lt;4,BW169*100000+(BZ169+100)*100+CC169*1+0.3,GE169+0.0003)</f>
        <v>210002.3</v>
      </c>
      <c r="AR169" s="158"/>
      <c r="AS169" s="158"/>
      <c r="AT169" s="158"/>
      <c r="AU169" s="158"/>
      <c r="AV169" s="158"/>
      <c r="AW169" s="159" t="str">
        <f>DL9</f>
        <v>FC Räterschen</v>
      </c>
      <c r="AX169" s="159"/>
      <c r="AY169" s="159"/>
      <c r="AZ169" s="159"/>
      <c r="BA169" s="159"/>
      <c r="BB169" s="159"/>
      <c r="BC169" s="159"/>
      <c r="BD169" s="159"/>
      <c r="BE169" s="159"/>
      <c r="BF169" s="159"/>
      <c r="BG169" s="159"/>
      <c r="BH169" s="159"/>
      <c r="BI169" s="159"/>
      <c r="BJ169" s="159"/>
      <c r="BK169" s="159"/>
      <c r="BL169" s="159"/>
      <c r="BM169" s="159"/>
      <c r="BO169" s="41"/>
      <c r="BP169" s="41"/>
      <c r="BQ169" s="41"/>
      <c r="BR169" s="41"/>
      <c r="BS169" s="41"/>
      <c r="BT169" s="123">
        <f t="shared" si="63"/>
        <v>2</v>
      </c>
      <c r="BU169" s="123"/>
      <c r="BV169" s="123"/>
      <c r="BW169" s="123">
        <f t="shared" si="64"/>
        <v>2</v>
      </c>
      <c r="BX169" s="123"/>
      <c r="BY169" s="123"/>
      <c r="BZ169" s="123">
        <f t="shared" si="65"/>
        <v>0</v>
      </c>
      <c r="CA169" s="123"/>
      <c r="CB169" s="123"/>
      <c r="CC169" s="123">
        <f t="shared" si="66"/>
        <v>2</v>
      </c>
      <c r="CD169" s="123"/>
      <c r="CE169" s="123"/>
      <c r="CF169" s="123">
        <f t="shared" si="67"/>
        <v>2</v>
      </c>
      <c r="CG169" s="123"/>
      <c r="CH169" s="123"/>
      <c r="CI169" s="158">
        <f>LARGE($AQ$167:$AV$169,3)</f>
        <v>210001.1</v>
      </c>
      <c r="CJ169" s="158"/>
      <c r="CK169" s="158"/>
      <c r="CL169" s="158"/>
      <c r="CM169" s="158"/>
      <c r="CN169" s="158"/>
      <c r="CO169" s="159" t="str">
        <f>VLOOKUP(CI169,$AQ$167:$BM$169,7,FALSE)</f>
        <v>SC Zollikon</v>
      </c>
      <c r="CP169" s="159"/>
      <c r="CQ169" s="159"/>
      <c r="CR169" s="159"/>
      <c r="CS169" s="159"/>
      <c r="CT169" s="159"/>
      <c r="CU169" s="159"/>
      <c r="CV169" s="159"/>
      <c r="CW169" s="159"/>
      <c r="CX169" s="159"/>
      <c r="CY169" s="159"/>
      <c r="CZ169" s="159"/>
      <c r="DA169" s="159"/>
      <c r="DB169" s="159"/>
      <c r="DC169" s="159"/>
      <c r="DD169" s="159"/>
      <c r="DE169" s="15"/>
      <c r="DF169" s="15"/>
      <c r="DG169" s="15"/>
      <c r="DH169" s="15"/>
      <c r="DI169" s="15"/>
      <c r="DJ169" s="15"/>
      <c r="DK169" s="15"/>
      <c r="DL169" s="15"/>
      <c r="DM169" s="15"/>
      <c r="DN169" s="15"/>
      <c r="DO169" s="15"/>
      <c r="DP169" s="15"/>
      <c r="DQ169" s="15"/>
      <c r="DR169" s="15"/>
      <c r="DS169" s="15"/>
      <c r="DT169" s="15"/>
      <c r="DU169" s="15"/>
      <c r="DV169" s="15"/>
      <c r="DW169" s="15"/>
      <c r="DX169" s="15"/>
      <c r="DY169" s="15"/>
      <c r="DZ169" s="15"/>
      <c r="EA169" s="15"/>
      <c r="EB169" s="15"/>
      <c r="EC169" s="15"/>
      <c r="ED169" s="15"/>
      <c r="EE169" s="15"/>
      <c r="EF169" s="15"/>
      <c r="EG169" s="15"/>
      <c r="EJ169" s="41"/>
      <c r="EK169" s="41"/>
      <c r="EL169" s="41"/>
      <c r="EM169" s="41"/>
      <c r="EN169" s="41"/>
      <c r="ER169" s="290"/>
      <c r="ES169" s="73" t="str">
        <f>DL9</f>
        <v>FC Räterschen</v>
      </c>
      <c r="ET169" s="71" t="str">
        <f>IF(ISNUMBER(#REF!),#REF!,"")</f>
        <v/>
      </c>
      <c r="EU169" s="71">
        <f>IF(ISNUMBER(BK30),BK30,"")</f>
        <v>1</v>
      </c>
      <c r="EV169" s="72"/>
      <c r="EW169" s="71">
        <f>IF(ISNUMBER(BG28),BG28,"")</f>
        <v>1</v>
      </c>
      <c r="EX169" s="71" t="str">
        <f>IF(ISNUMBER(#REF!),#REF!,"")</f>
        <v/>
      </c>
      <c r="EY169" s="86"/>
      <c r="EZ169" s="292"/>
      <c r="FA169" s="68" t="str">
        <f>ES169</f>
        <v>FC Räterschen</v>
      </c>
      <c r="FB169" s="71">
        <f>IF(AND(ISNUMBER(ET169),ISNUMBER(EV167)),IF(ET169&gt;EV167,3,IF(ET169=EV167,1,0)),0)</f>
        <v>0</v>
      </c>
      <c r="FC169" s="71">
        <f>IF(AND(ISNUMBER(EU169),ISNUMBER(EV168)),IF(EU169&gt;EV168,3,IF(EU169=EV168,1,0)),0)</f>
        <v>1</v>
      </c>
      <c r="FD169" s="72"/>
      <c r="FE169" s="71">
        <f>IF(AND(ISNUMBER(EW169),ISNUMBER(#REF!)),IF(EW169&gt;#REF!,3,IF(EW169=#REF!,1,0)),0)</f>
        <v>0</v>
      </c>
      <c r="FF169" s="71">
        <f>IF(AND(ISNUMBER(EX169),ISNUMBER(#REF!)),IF(EX169&gt;#REF!,3,IF(EX169=#REF!,1,0)),0)</f>
        <v>0</v>
      </c>
      <c r="FG169" s="79"/>
      <c r="FH169" s="79">
        <v>3</v>
      </c>
      <c r="FI169" s="88" t="e">
        <f t="shared" si="68"/>
        <v>#N/A</v>
      </c>
      <c r="FJ169" s="77" t="str">
        <f t="shared" si="69"/>
        <v>FC Räterschen</v>
      </c>
      <c r="FK169" s="66" t="str">
        <f>IF(COUNT(ET169:EX169)=COUNT(EV167:EV169),COUNT(EV167:EV169),"")</f>
        <v/>
      </c>
      <c r="FL169" s="76">
        <f>SUM(FB169:FF169)</f>
        <v>1</v>
      </c>
      <c r="FM169" s="66">
        <f>SUM(ET169:EX169)</f>
        <v>2</v>
      </c>
      <c r="FN169" s="76">
        <f>SUM(EV167:EV169)</f>
        <v>1</v>
      </c>
      <c r="FO169" s="74">
        <f>FM169-FN169</f>
        <v>1</v>
      </c>
      <c r="FP169" s="83"/>
      <c r="FQ169" s="87">
        <f>BW169*100000+(BZ169+100)*100+CC169*1</f>
        <v>210002</v>
      </c>
      <c r="FR169" s="89">
        <f>COUNTIF($FQ$167:$FQ$169,FQ169)</f>
        <v>1</v>
      </c>
      <c r="FS169" s="89" t="str">
        <f t="shared" si="70"/>
        <v>x</v>
      </c>
      <c r="FT169" s="83"/>
      <c r="FU169" s="66">
        <f>IF(FS169="x",3,IF(#REF!=FQ169,4,IF(#REF!=FQ169,5,IF(FQ167=FQ169,1,2))))</f>
        <v>3</v>
      </c>
      <c r="FV169" s="66">
        <f>INDEX(FB169:FF169,1,FU169)</f>
        <v>0</v>
      </c>
      <c r="FW169" s="67">
        <f>IF(OR($FR$170=2,$FR$170=4),FV169/10,0)</f>
        <v>0</v>
      </c>
      <c r="FX169" s="81"/>
      <c r="FY169" s="81"/>
      <c r="FZ169" s="66">
        <f>FL169-INDEX(FB169:FF169,1,$FY$166)</f>
        <v>1</v>
      </c>
      <c r="GA169" s="74" t="e">
        <f>FO169-(INDEX(ET169:EX169,1,$FY$166)-INDEX(ET169:ET171,$FY$154,1))</f>
        <v>#VALUE!</v>
      </c>
      <c r="GB169" s="66">
        <f>FM169-INDEX(ET169:EX169,1,$FY$166)</f>
        <v>2</v>
      </c>
      <c r="GC169" s="67">
        <f>IF(OR($FR$158&lt;&gt;3,FS169="x"),0,FZ169/10+GA169/1000+GB169/100000)</f>
        <v>0</v>
      </c>
      <c r="GD169" s="81"/>
      <c r="GE169" s="67">
        <f>FQ169+FW169+GC169</f>
        <v>210002</v>
      </c>
      <c r="GF169" s="77" t="e">
        <f>IF(INDEX(GE169:GE172,FH169)&gt;=INDEX(GE169:GE172,#REF!),FH169,#REF!)</f>
        <v>#REF!</v>
      </c>
      <c r="GG169" s="77" t="e">
        <f>IF(INDEX(GE167:GE170,GF169)&lt;=INDEX(GE167:GE170,GF167),GF169,GF167)</f>
        <v>#REF!</v>
      </c>
      <c r="GH169" s="77" t="e">
        <f>IF(INDEX(GE167:GE170,GG169)&gt;=INDEX(GE167:GE170,GG170),GG169,GG170)</f>
        <v>#REF!</v>
      </c>
      <c r="GI169" s="77" t="e">
        <f>IF(INDEX(GE167:GE170,GH169)&lt;=INDEX(GE167:GE170,GH168),GH169,GH168)</f>
        <v>#REF!</v>
      </c>
      <c r="GJ169" s="77" t="e">
        <f>IF(INDEX(GE167:GE170,GI169)&gt;=INDEX(GE167:GE170,#REF!),GI169,#REF!)</f>
        <v>#REF!</v>
      </c>
      <c r="GK169" s="56" t="e">
        <f>MATCH(FH169,$GJ$167:$GJ$170,0)</f>
        <v>#N/A</v>
      </c>
      <c r="GL169" s="77">
        <f>COUNTIF(GE167:GE169,GE169)</f>
        <v>1</v>
      </c>
      <c r="GM169" s="77" t="str">
        <f>IF(GL169=1,"x","")</f>
        <v>x</v>
      </c>
      <c r="GN169" s="62" t="e">
        <f>(GM169="x")*GK169</f>
        <v>#N/A</v>
      </c>
      <c r="GO169" s="83"/>
      <c r="GP169" s="83"/>
      <c r="GQ169" s="83"/>
    </row>
    <row r="170" spans="4:199" x14ac:dyDescent="0.2">
      <c r="E170" s="46"/>
      <c r="I170" s="47"/>
      <c r="AB170" s="123">
        <f>SUM(AB167:AD169)</f>
        <v>6</v>
      </c>
      <c r="AC170" s="123"/>
      <c r="AD170" s="123"/>
      <c r="DR170" s="15"/>
      <c r="DS170" s="15"/>
      <c r="DT170" s="15"/>
      <c r="DU170" s="15"/>
      <c r="DV170" s="15"/>
      <c r="DW170" s="15"/>
      <c r="ER170" s="83"/>
      <c r="ES170" s="86"/>
      <c r="ET170" s="86"/>
      <c r="EU170" s="86"/>
      <c r="EV170" s="86"/>
      <c r="EW170" s="86"/>
      <c r="EX170" s="86"/>
      <c r="EY170" s="86"/>
      <c r="EZ170" s="83"/>
      <c r="FA170" s="83"/>
      <c r="FB170" s="83"/>
      <c r="FC170" s="83"/>
      <c r="FD170" s="83"/>
      <c r="FE170" s="83"/>
      <c r="FF170" s="83"/>
      <c r="FG170" s="83"/>
      <c r="FH170" s="78">
        <v>6</v>
      </c>
      <c r="FI170" s="83"/>
      <c r="FJ170" s="83"/>
      <c r="FK170" s="83"/>
      <c r="FL170" s="83"/>
      <c r="FM170" s="83"/>
      <c r="FN170" s="83"/>
      <c r="FO170" s="83"/>
      <c r="FP170" s="83"/>
      <c r="FQ170" s="90" t="s">
        <v>57</v>
      </c>
      <c r="FR170" s="89">
        <f>MOD(MIN(FR167:FR169)*MAX(FR167:FR169),11)</f>
        <v>2</v>
      </c>
      <c r="FS170" s="83"/>
      <c r="FT170" s="83"/>
      <c r="FU170" s="84"/>
      <c r="FV170" s="84"/>
      <c r="FW170" s="83"/>
      <c r="FX170" s="81"/>
      <c r="FY170" s="81"/>
      <c r="FZ170" s="81"/>
      <c r="GA170" s="81"/>
      <c r="GB170" s="81"/>
      <c r="GC170" s="81"/>
      <c r="GD170" s="81"/>
      <c r="GE170" s="67">
        <v>0</v>
      </c>
      <c r="GF170" s="77" t="e">
        <f>IF(INDEX(GE170:GE174,FH170)&lt;=INDEX(GE170:GE174,#REF!),FH170,#REF!)</f>
        <v>#REF!</v>
      </c>
      <c r="GG170" s="77" t="e">
        <f>IF(INDEX(GE167:GE170,GF170)&lt;=INDEX(GE167:GE170,GF168),GF170,GF168)</f>
        <v>#REF!</v>
      </c>
      <c r="GH170" s="77" t="e">
        <f>IF(INDEX(GE167:GE170,GG170)&lt;=INDEX(GE167:GE170,GG169),GG170,GG169)</f>
        <v>#REF!</v>
      </c>
      <c r="GI170" s="87" t="e">
        <f>IF(INDEX(GE167:GE170,GH170)&lt;=INDEX(GE167:GE170,#REF!),GH170,#REF!)</f>
        <v>#REF!</v>
      </c>
      <c r="GJ170" s="87" t="e">
        <f>IF(INDEX(GE167:GE170,GI170)&lt;=INDEX(GE167:GE170,GI167),GI170,GI167)</f>
        <v>#REF!</v>
      </c>
      <c r="GK170" s="56" t="e">
        <f>MATCH(FH170,$GJ$167:$GJ$170,0)</f>
        <v>#N/A</v>
      </c>
      <c r="GL170" s="83"/>
      <c r="GM170" s="83"/>
      <c r="GN170" s="83"/>
      <c r="GO170" s="83"/>
      <c r="GP170" s="83"/>
      <c r="GQ170" s="83"/>
    </row>
    <row r="171" spans="4:199" x14ac:dyDescent="0.2"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DR171" s="15"/>
      <c r="DS171" s="15"/>
      <c r="DT171" s="15"/>
      <c r="DU171" s="15"/>
      <c r="DV171" s="15"/>
      <c r="DW171" s="15"/>
      <c r="ER171" s="83"/>
      <c r="ES171" s="60"/>
      <c r="ET171" s="60"/>
      <c r="EU171" s="60"/>
      <c r="EV171" s="60"/>
      <c r="EW171" s="60"/>
      <c r="EX171" s="60"/>
      <c r="EY171" s="60"/>
      <c r="EZ171" s="83"/>
      <c r="FA171" s="83"/>
      <c r="FB171" s="83"/>
      <c r="FC171" s="83"/>
      <c r="FD171" s="83"/>
      <c r="FE171" s="83"/>
      <c r="FF171" s="83"/>
      <c r="FG171" s="83"/>
      <c r="FH171" s="83"/>
      <c r="FI171" s="83"/>
      <c r="FJ171" s="83"/>
      <c r="FK171" s="83"/>
      <c r="FL171" s="83"/>
      <c r="FM171" s="83"/>
      <c r="FN171" s="83"/>
      <c r="FO171" s="83"/>
      <c r="FP171" s="83"/>
      <c r="FQ171" s="83"/>
      <c r="FR171" s="83"/>
      <c r="FS171" s="83"/>
      <c r="FT171" s="83"/>
      <c r="FU171" s="84"/>
      <c r="FV171" s="84"/>
      <c r="FW171" s="83"/>
      <c r="FX171" s="83"/>
      <c r="FY171" s="83"/>
      <c r="FZ171" s="83"/>
      <c r="GA171" s="83"/>
      <c r="GB171" s="83"/>
      <c r="GC171" s="83"/>
      <c r="GD171" s="83"/>
      <c r="GE171" s="83"/>
      <c r="GF171" s="83"/>
      <c r="GG171" s="83"/>
      <c r="GH171" s="83"/>
      <c r="GI171" s="83"/>
      <c r="GJ171" s="83"/>
      <c r="GK171" s="83"/>
      <c r="GL171" s="83"/>
      <c r="GM171" s="83"/>
      <c r="GN171" s="83"/>
      <c r="GO171" s="83"/>
      <c r="GP171" s="83"/>
      <c r="GQ171" s="83"/>
    </row>
    <row r="172" spans="4:199" ht="59.25" x14ac:dyDescent="0.2">
      <c r="D172" s="53"/>
      <c r="E172" s="178" t="s">
        <v>37</v>
      </c>
      <c r="F172" s="178"/>
      <c r="G172" s="178"/>
      <c r="H172" s="184" t="s">
        <v>38</v>
      </c>
      <c r="I172" s="184"/>
      <c r="J172" s="184"/>
      <c r="K172" s="184"/>
      <c r="L172" s="184"/>
      <c r="M172" s="184"/>
      <c r="N172" s="184"/>
      <c r="O172" s="184"/>
      <c r="P172" s="184"/>
      <c r="Q172" s="184"/>
      <c r="R172" s="184"/>
      <c r="S172" s="184"/>
      <c r="T172" s="184"/>
      <c r="U172" s="184"/>
      <c r="V172" s="184"/>
      <c r="W172" s="184"/>
      <c r="X172" s="184"/>
      <c r="Y172" s="184"/>
      <c r="Z172" s="184"/>
      <c r="AA172" s="184"/>
      <c r="AB172" s="169" t="s">
        <v>43</v>
      </c>
      <c r="AC172" s="169"/>
      <c r="AD172" s="169"/>
      <c r="AE172" s="169" t="s">
        <v>39</v>
      </c>
      <c r="AF172" s="169"/>
      <c r="AG172" s="169"/>
      <c r="AH172" s="169" t="s">
        <v>40</v>
      </c>
      <c r="AI172" s="169"/>
      <c r="AJ172" s="169"/>
      <c r="AK172" s="177" t="s">
        <v>44</v>
      </c>
      <c r="AL172" s="177"/>
      <c r="AM172" s="177"/>
      <c r="AN172" s="177" t="s">
        <v>45</v>
      </c>
      <c r="AO172" s="177"/>
      <c r="AP172" s="177"/>
      <c r="AQ172" s="169" t="s">
        <v>41</v>
      </c>
      <c r="AR172" s="169"/>
      <c r="AS172" s="169"/>
      <c r="AT172" s="169"/>
      <c r="AU172" s="169"/>
      <c r="AV172" s="169"/>
      <c r="AW172" s="176" t="s">
        <v>38</v>
      </c>
      <c r="AX172" s="176"/>
      <c r="AY172" s="176"/>
      <c r="AZ172" s="176"/>
      <c r="BA172" s="176"/>
      <c r="BB172" s="176"/>
      <c r="BC172" s="176"/>
      <c r="BD172" s="176"/>
      <c r="BE172" s="176"/>
      <c r="BF172" s="176"/>
      <c r="BG172" s="176"/>
      <c r="BH172" s="176"/>
      <c r="BI172" s="176"/>
      <c r="BJ172" s="176"/>
      <c r="BK172" s="176"/>
      <c r="BL172" s="176"/>
      <c r="BM172" s="176"/>
      <c r="BO172" s="41"/>
      <c r="BP172" s="41"/>
      <c r="BQ172" s="41"/>
      <c r="BR172" s="41"/>
      <c r="BS172" s="41"/>
      <c r="BT172" s="169" t="s">
        <v>43</v>
      </c>
      <c r="BU172" s="169"/>
      <c r="BV172" s="169"/>
      <c r="BW172" s="169" t="s">
        <v>39</v>
      </c>
      <c r="BX172" s="169"/>
      <c r="BY172" s="169"/>
      <c r="BZ172" s="169" t="s">
        <v>40</v>
      </c>
      <c r="CA172" s="169"/>
      <c r="CB172" s="169"/>
      <c r="CC172" s="177" t="s">
        <v>44</v>
      </c>
      <c r="CD172" s="177"/>
      <c r="CE172" s="177"/>
      <c r="CF172" s="168" t="s">
        <v>45</v>
      </c>
      <c r="CG172" s="168"/>
      <c r="CH172" s="168"/>
      <c r="CI172" s="169" t="s">
        <v>42</v>
      </c>
      <c r="CJ172" s="169"/>
      <c r="CK172" s="169"/>
      <c r="CL172" s="169"/>
      <c r="CM172" s="169"/>
      <c r="CN172" s="169"/>
      <c r="CO172" s="176" t="s">
        <v>38</v>
      </c>
      <c r="CP172" s="176"/>
      <c r="CQ172" s="176"/>
      <c r="CR172" s="176"/>
      <c r="CS172" s="176"/>
      <c r="CT172" s="176"/>
      <c r="CU172" s="176"/>
      <c r="CV172" s="176"/>
      <c r="CW172" s="176"/>
      <c r="CX172" s="176"/>
      <c r="CY172" s="176"/>
      <c r="CZ172" s="176"/>
      <c r="DA172" s="176"/>
      <c r="DB172" s="176"/>
      <c r="DC172" s="176"/>
      <c r="DD172" s="176"/>
      <c r="DE172" s="15"/>
      <c r="DF172" s="15"/>
      <c r="DG172" s="15"/>
      <c r="DH172" s="15"/>
      <c r="DI172" s="15"/>
      <c r="DJ172" s="15"/>
      <c r="DK172" s="15"/>
      <c r="DL172" s="15"/>
      <c r="DM172" s="15"/>
      <c r="DN172" s="15"/>
      <c r="DO172" s="15"/>
      <c r="DP172" s="15"/>
      <c r="DQ172" s="15"/>
      <c r="DR172" s="15"/>
      <c r="DS172" s="15"/>
      <c r="DT172" s="15"/>
      <c r="DU172" s="15"/>
      <c r="DV172" s="15"/>
      <c r="DW172" s="15"/>
      <c r="DX172" s="15"/>
      <c r="DY172" s="15"/>
      <c r="DZ172" s="15"/>
      <c r="EA172" s="15"/>
      <c r="EB172" s="15"/>
      <c r="EC172" s="15"/>
      <c r="ED172" s="15"/>
      <c r="EE172" s="15"/>
      <c r="EF172" s="15"/>
      <c r="EG172" s="15"/>
      <c r="EJ172" s="41"/>
      <c r="EK172" s="41"/>
      <c r="EL172" s="41"/>
      <c r="EM172" s="41"/>
      <c r="EN172" s="41"/>
      <c r="ER172" s="290" t="s">
        <v>56</v>
      </c>
      <c r="ES172" s="85"/>
      <c r="ET172" s="91" t="str">
        <f>ES173</f>
        <v>FC Embrach</v>
      </c>
      <c r="EU172" s="91" t="str">
        <f>ES174</f>
        <v>FC Bremgarten</v>
      </c>
      <c r="EV172" s="91">
        <f>ES175</f>
        <v>0</v>
      </c>
      <c r="EW172" s="91" t="e">
        <f>#REF!</f>
        <v>#REF!</v>
      </c>
      <c r="EX172" s="91" t="e">
        <f>#REF!</f>
        <v>#REF!</v>
      </c>
      <c r="EY172" s="86"/>
      <c r="EZ172" s="291" t="s">
        <v>59</v>
      </c>
      <c r="FA172" s="87"/>
      <c r="FB172" s="98" t="str">
        <f>FA173</f>
        <v>FC Embrach</v>
      </c>
      <c r="FC172" s="98" t="str">
        <f>FA174</f>
        <v>FC Bremgarten</v>
      </c>
      <c r="FD172" s="98">
        <f>FA175</f>
        <v>0</v>
      </c>
      <c r="FE172" s="98" t="e">
        <f>#REF!</f>
        <v>#REF!</v>
      </c>
      <c r="FF172" s="98" t="e">
        <f>#REF!</f>
        <v>#REF!</v>
      </c>
      <c r="FG172" s="78"/>
      <c r="FH172" s="78"/>
      <c r="FI172" s="109" t="s">
        <v>61</v>
      </c>
      <c r="FJ172" s="77"/>
      <c r="FK172" s="57" t="s">
        <v>60</v>
      </c>
      <c r="FL172" s="58" t="s">
        <v>58</v>
      </c>
      <c r="FM172" s="58" t="s">
        <v>44</v>
      </c>
      <c r="FN172" s="58" t="s">
        <v>45</v>
      </c>
      <c r="FO172" s="59" t="s">
        <v>40</v>
      </c>
      <c r="FP172" s="83"/>
      <c r="FQ172" s="81"/>
      <c r="FR172" s="81"/>
      <c r="FS172" s="81"/>
      <c r="FT172" s="83"/>
      <c r="FU172" s="84"/>
      <c r="FV172" s="84"/>
      <c r="FW172" s="83"/>
      <c r="FX172" s="81"/>
      <c r="FY172" s="56" t="e">
        <f>MATCH(1,FR173:FR175,0)</f>
        <v>#N/A</v>
      </c>
      <c r="FZ172" s="66" t="s">
        <v>58</v>
      </c>
      <c r="GA172" s="66" t="s">
        <v>40</v>
      </c>
      <c r="GB172" s="66" t="s">
        <v>44</v>
      </c>
      <c r="GC172" s="81"/>
      <c r="GD172" s="81"/>
      <c r="GE172" s="87" t="s">
        <v>41</v>
      </c>
      <c r="GF172" s="83"/>
      <c r="GG172" s="83"/>
      <c r="GH172" s="83"/>
      <c r="GI172" s="83"/>
      <c r="GJ172" s="83"/>
      <c r="GK172" s="83"/>
      <c r="GL172" s="83"/>
      <c r="GM172" s="83"/>
      <c r="GN172" s="83"/>
      <c r="GO172" s="83"/>
      <c r="GP172" s="83"/>
      <c r="GQ172" s="83"/>
    </row>
    <row r="173" spans="4:199" x14ac:dyDescent="0.2">
      <c r="D173" s="53"/>
      <c r="E173" s="179">
        <v>1</v>
      </c>
      <c r="F173" s="179"/>
      <c r="G173" s="179"/>
      <c r="H173" s="159" t="str">
        <f>CO173</f>
        <v>FC Embrach</v>
      </c>
      <c r="I173" s="159"/>
      <c r="J173" s="159"/>
      <c r="K173" s="159"/>
      <c r="L173" s="159"/>
      <c r="M173" s="159"/>
      <c r="N173" s="159"/>
      <c r="O173" s="159"/>
      <c r="P173" s="159"/>
      <c r="Q173" s="159"/>
      <c r="R173" s="159"/>
      <c r="S173" s="159"/>
      <c r="T173" s="159"/>
      <c r="U173" s="159"/>
      <c r="V173" s="159"/>
      <c r="W173" s="159"/>
      <c r="X173" s="159"/>
      <c r="Y173" s="159"/>
      <c r="Z173" s="159"/>
      <c r="AA173" s="159"/>
      <c r="AB173" s="123">
        <f>SUMIF($Q$24:$Q$35,H173,$BS$24:$BS$35)+SUMIF($AM$24:$AM$35,H173,$BS$24:$BS$35)</f>
        <v>2</v>
      </c>
      <c r="AC173" s="123"/>
      <c r="AD173" s="123"/>
      <c r="AE173" s="123">
        <f>SUMIF($Q$24:$Q$35,H173,$BO$24:$BO$35)+SUMIF($AM$24:$AM$35,H173,$BQ$24:$BQ$35)</f>
        <v>3</v>
      </c>
      <c r="AF173" s="123"/>
      <c r="AG173" s="123"/>
      <c r="AH173" s="123">
        <f>AK173-AN173</f>
        <v>1</v>
      </c>
      <c r="AI173" s="123"/>
      <c r="AJ173" s="123"/>
      <c r="AK173" s="123">
        <f>SUMIF($Q$24:$Q$35,H173,$BG$24:$BG$35)+SUMIF($AM$24:$AM$35,H173,$BK$24:$BK$35)</f>
        <v>2</v>
      </c>
      <c r="AL173" s="123"/>
      <c r="AM173" s="123"/>
      <c r="AN173" s="123">
        <f>SUMIF($Q$24:$Q$35,H173,$BK$24:$BK$35)+SUMIF($AM$24:$AM$35,H173,$BG$24:$BG$35)</f>
        <v>1</v>
      </c>
      <c r="AO173" s="123"/>
      <c r="AP173" s="123"/>
      <c r="AQ173" s="158">
        <f>IF(BT173&lt;4,BW173*100000+(BZ173+100)*100+CC173*1+0.1,GE173+0.00001)</f>
        <v>310001.09999999998</v>
      </c>
      <c r="AR173" s="158"/>
      <c r="AS173" s="158"/>
      <c r="AT173" s="158"/>
      <c r="AU173" s="158"/>
      <c r="AV173" s="158"/>
      <c r="AW173" s="159" t="str">
        <f>DL12</f>
        <v>FC Rafzerfeld</v>
      </c>
      <c r="AX173" s="159"/>
      <c r="AY173" s="159"/>
      <c r="AZ173" s="159"/>
      <c r="BA173" s="159"/>
      <c r="BB173" s="159"/>
      <c r="BC173" s="159"/>
      <c r="BD173" s="159"/>
      <c r="BE173" s="159"/>
      <c r="BF173" s="159"/>
      <c r="BG173" s="159"/>
      <c r="BH173" s="159"/>
      <c r="BI173" s="159"/>
      <c r="BJ173" s="159"/>
      <c r="BK173" s="159"/>
      <c r="BL173" s="159"/>
      <c r="BM173" s="159"/>
      <c r="BO173" s="41"/>
      <c r="BP173" s="41"/>
      <c r="BQ173" s="41"/>
      <c r="BR173" s="41"/>
      <c r="BS173" s="41"/>
      <c r="BT173" s="123">
        <f>SUMIF($Q$24:$Q$35,AW173,$BS$24:$BS$35)+SUMIF($AM$24:$AM$35,AW173,$BS$24:$BS$35)</f>
        <v>2</v>
      </c>
      <c r="BU173" s="123"/>
      <c r="BV173" s="123"/>
      <c r="BW173" s="123">
        <f>SUMIF($Q$24:$Q$35,AW173,$BO$24:$BO$35)+SUMIF($AM$24:$AM$35,AW173,$BQ$24:$BQ$35)</f>
        <v>3</v>
      </c>
      <c r="BX173" s="123"/>
      <c r="BY173" s="123"/>
      <c r="BZ173" s="123">
        <f>CC173-CF173</f>
        <v>0</v>
      </c>
      <c r="CA173" s="123"/>
      <c r="CB173" s="123"/>
      <c r="CC173" s="123">
        <f>SUMIF($Q$24:$Q$35,AW173,$BG$24:$BG$35)+SUMIF($AM$24:$AM$35,AW173,$BK$24:$BK$35)</f>
        <v>1</v>
      </c>
      <c r="CD173" s="123"/>
      <c r="CE173" s="123"/>
      <c r="CF173" s="123">
        <f>SUMIF($Q$24:$Q$35,AW173,$BK$24:$BK$35)+SUMIF($AM$24:$AM$35,AW173,$BG$24:$BG$35)</f>
        <v>1</v>
      </c>
      <c r="CG173" s="123"/>
      <c r="CH173" s="123"/>
      <c r="CI173" s="158">
        <f>LARGE($AQ$173:$AV$175,1)</f>
        <v>310102.2</v>
      </c>
      <c r="CJ173" s="158"/>
      <c r="CK173" s="158"/>
      <c r="CL173" s="158"/>
      <c r="CM173" s="158"/>
      <c r="CN173" s="158"/>
      <c r="CO173" s="159" t="str">
        <f>VLOOKUP(CI173,$AQ$173:$BM$175,7,FALSE)</f>
        <v>FC Embrach</v>
      </c>
      <c r="CP173" s="159"/>
      <c r="CQ173" s="159"/>
      <c r="CR173" s="159"/>
      <c r="CS173" s="159"/>
      <c r="CT173" s="159"/>
      <c r="CU173" s="159"/>
      <c r="CV173" s="159"/>
      <c r="CW173" s="159"/>
      <c r="CX173" s="159"/>
      <c r="CY173" s="159"/>
      <c r="CZ173" s="159"/>
      <c r="DA173" s="159"/>
      <c r="DB173" s="159"/>
      <c r="DC173" s="159"/>
      <c r="DD173" s="159"/>
      <c r="DE173" s="15"/>
      <c r="DF173" s="15"/>
      <c r="DG173" s="15"/>
      <c r="DH173" s="15"/>
      <c r="DI173" s="15"/>
      <c r="DJ173" s="15"/>
      <c r="DK173" s="15"/>
      <c r="DL173" s="15"/>
      <c r="DM173" s="15"/>
      <c r="DN173" s="15"/>
      <c r="DO173" s="15"/>
      <c r="DP173" s="15"/>
      <c r="DQ173" s="15"/>
      <c r="DR173" s="15"/>
      <c r="DS173" s="15"/>
      <c r="DT173" s="15"/>
      <c r="DU173" s="15"/>
      <c r="DV173" s="15"/>
      <c r="DW173" s="15"/>
      <c r="DX173" s="15"/>
      <c r="DY173" s="15"/>
      <c r="DZ173" s="15"/>
      <c r="EA173" s="15"/>
      <c r="EB173" s="15"/>
      <c r="EC173" s="15"/>
      <c r="ED173" s="15"/>
      <c r="EE173" s="15"/>
      <c r="EF173" s="15"/>
      <c r="EG173" s="15"/>
      <c r="EJ173" s="41"/>
      <c r="EK173" s="41"/>
      <c r="EL173" s="41"/>
      <c r="EM173" s="41"/>
      <c r="EN173" s="41"/>
      <c r="ER173" s="290"/>
      <c r="ES173" s="73" t="str">
        <f>DL13</f>
        <v>FC Embrach</v>
      </c>
      <c r="ET173" s="69"/>
      <c r="EU173" s="70">
        <f>IF(ISNUMBER(BG31),BG31,"")</f>
        <v>1</v>
      </c>
      <c r="EV173" s="70" t="str">
        <f>IF(ISNUMBER(#REF!),#REF!,"")</f>
        <v/>
      </c>
      <c r="EW173" s="70">
        <f>IF(ISNUMBER(EB33),EB33,"")</f>
        <v>1</v>
      </c>
      <c r="EX173" s="70">
        <f>IF(ISNUMBER(BK35),BK35,"")</f>
        <v>0</v>
      </c>
      <c r="EY173" s="86"/>
      <c r="EZ173" s="292"/>
      <c r="FA173" s="68" t="str">
        <f>ES173</f>
        <v>FC Embrach</v>
      </c>
      <c r="FB173" s="69"/>
      <c r="FC173" s="70">
        <f>IF(AND(ISNUMBER(EU173),ISNUMBER(ET174)),IF(EU173&gt;ET174,3,IF(EU173=ET174,1,0)),0)</f>
        <v>3</v>
      </c>
      <c r="FD173" s="70">
        <f>IF(AND(ISNUMBER(EV173),ISNUMBER(ET175)),IF(EV173&gt;ET175,3,IF(EV173=ET175,1,0)),0)</f>
        <v>0</v>
      </c>
      <c r="FE173" s="70">
        <f>IF(AND(ISNUMBER(EW173),ISNUMBER(#REF!)),IF(EW173&gt;#REF!,3,IF(EW173=#REF!,1,0)),0)</f>
        <v>0</v>
      </c>
      <c r="FF173" s="70">
        <f>IF(AND(ISNUMBER(EX173),ISNUMBER(#REF!)),IF(EX173&gt;#REF!,3,IF(EX173=#REF!,1,0)),0)</f>
        <v>0</v>
      </c>
      <c r="FG173" s="78"/>
      <c r="FH173" s="78">
        <v>1</v>
      </c>
      <c r="FI173" s="88" t="e">
        <f>GK173</f>
        <v>#N/A</v>
      </c>
      <c r="FJ173" s="77" t="str">
        <f>ES173</f>
        <v>FC Embrach</v>
      </c>
      <c r="FK173" s="66" t="str">
        <f>IF(COUNT(ET173:EX173)=COUNT(ET173:ET175),COUNT(ET173:ET175),"")</f>
        <v/>
      </c>
      <c r="FL173" s="66">
        <f>SUM(FB173:FF173)</f>
        <v>3</v>
      </c>
      <c r="FM173" s="66">
        <f>SUM(ET173:EX173)</f>
        <v>2</v>
      </c>
      <c r="FN173" s="66">
        <f>SUM(ET173:ET175)</f>
        <v>0</v>
      </c>
      <c r="FO173" s="74">
        <f>FM173-FN173</f>
        <v>2</v>
      </c>
      <c r="FP173" s="83"/>
      <c r="FQ173" s="87">
        <f>BW173*100000+(BZ173+100)*100+CC173*1</f>
        <v>310001</v>
      </c>
      <c r="FR173" s="89">
        <f>COUNTIF($FQ$167:$FQ$169,FQ173)</f>
        <v>0</v>
      </c>
      <c r="FS173" s="89" t="str">
        <f>IF(FR173=1,"x","")</f>
        <v/>
      </c>
      <c r="FT173" s="83"/>
      <c r="FU173" s="66" t="e">
        <f>IF(FS173="x",1,IF(FQ174=FQ173,2,IF(FQ175=FQ173,3,IF(#REF!=FQ173,4,5))))</f>
        <v>#REF!</v>
      </c>
      <c r="FV173" s="66" t="e">
        <f>INDEX(FB173:FF173,1,FU173)</f>
        <v>#REF!</v>
      </c>
      <c r="FW173" s="67" t="e">
        <f>IF(OR($FR$170=2,$FR$170=4),FV173/10,0)</f>
        <v>#REF!</v>
      </c>
      <c r="FX173" s="81"/>
      <c r="FY173" s="81"/>
      <c r="FZ173" s="66">
        <f>FL173-INDEX(FB173:FF173,1,$FY$166)</f>
        <v>3</v>
      </c>
      <c r="GA173" s="74" t="e">
        <f>FO173-(INDEX(ET173:EX173,1,$FY$166)-INDEX(ET173:ET175,$FY$154,1))</f>
        <v>#VALUE!</v>
      </c>
      <c r="GB173" s="66" t="e">
        <f>FM173-INDEX(ET173:EX173,1,$FY$166)</f>
        <v>#VALUE!</v>
      </c>
      <c r="GC173" s="67">
        <f>IF(OR($FR$158&lt;&gt;3,FS173="x"),0,FZ173/10+GA173/1000+GB173/100000)</f>
        <v>0</v>
      </c>
      <c r="GD173" s="81"/>
      <c r="GE173" s="67" t="e">
        <f>FQ173+FW173+GC173</f>
        <v>#REF!</v>
      </c>
      <c r="GF173" s="77" t="e">
        <f>IF(INDEX(GE173:GE176,FH173)&gt;=INDEX(GE173:GE176,FH174),FH173,FH174)</f>
        <v>#REF!</v>
      </c>
      <c r="GG173" s="77" t="e">
        <f>IF(INDEX(GE173:GE176,GF173)&gt;=INDEX(GE173:GE176,GF175),GF173,GF175)</f>
        <v>#REF!</v>
      </c>
      <c r="GH173" s="77" t="e">
        <f>IF(INDEX(GE173:GE176,GG173)&gt;=INDEX(GE173:GE176,#REF!),GG173,#REF!)</f>
        <v>#REF!</v>
      </c>
      <c r="GI173" s="77" t="e">
        <f>IF(INDEX(GE173:GE176,GH173)&gt;=INDEX(GE173:GE176,#REF!),GH173,#REF!)</f>
        <v>#REF!</v>
      </c>
      <c r="GJ173" s="77" t="e">
        <f>IF(INDEX(GE173:GE176,GI173)&gt;=INDEX(GE173:GE176,GI176),GI173,GI176)</f>
        <v>#REF!</v>
      </c>
      <c r="GK173" s="56" t="e">
        <f>MATCH(FH173,$GJ$167:$GJ$170,0)</f>
        <v>#N/A</v>
      </c>
      <c r="GL173" s="77">
        <f>COUNTIF(GE173:GE175,GE173)</f>
        <v>3</v>
      </c>
      <c r="GM173" s="77" t="str">
        <f>IF(GL173=1,"x","")</f>
        <v/>
      </c>
      <c r="GN173" s="61" t="e">
        <f>(GM173="x")*GK173</f>
        <v>#N/A</v>
      </c>
      <c r="GO173" s="83"/>
      <c r="GP173" s="83"/>
      <c r="GQ173" s="83"/>
    </row>
    <row r="174" spans="4:199" x14ac:dyDescent="0.2">
      <c r="D174" s="53"/>
      <c r="E174" s="179">
        <v>2</v>
      </c>
      <c r="F174" s="179"/>
      <c r="G174" s="179"/>
      <c r="H174" s="159" t="str">
        <f>CO174</f>
        <v>FC Rafzerfeld</v>
      </c>
      <c r="I174" s="159"/>
      <c r="J174" s="159"/>
      <c r="K174" s="159"/>
      <c r="L174" s="159"/>
      <c r="M174" s="159"/>
      <c r="N174" s="159"/>
      <c r="O174" s="159"/>
      <c r="P174" s="159"/>
      <c r="Q174" s="159"/>
      <c r="R174" s="159"/>
      <c r="S174" s="159"/>
      <c r="T174" s="159"/>
      <c r="U174" s="159"/>
      <c r="V174" s="159"/>
      <c r="W174" s="159"/>
      <c r="X174" s="159"/>
      <c r="Y174" s="159"/>
      <c r="Z174" s="159"/>
      <c r="AA174" s="159"/>
      <c r="AB174" s="123">
        <f t="shared" ref="AB174:AB175" si="71">SUMIF($Q$24:$Q$35,H174,$BS$24:$BS$35)+SUMIF($AM$24:$AM$35,H174,$BS$24:$BS$35)</f>
        <v>2</v>
      </c>
      <c r="AC174" s="123"/>
      <c r="AD174" s="123"/>
      <c r="AE174" s="123">
        <f t="shared" ref="AE174:AE175" si="72">SUMIF($Q$24:$Q$35,H174,$BO$24:$BO$35)+SUMIF($AM$24:$AM$35,H174,$BQ$24:$BQ$35)</f>
        <v>3</v>
      </c>
      <c r="AF174" s="123"/>
      <c r="AG174" s="123"/>
      <c r="AH174" s="123">
        <f t="shared" ref="AH174:AH175" si="73">AK174-AN174</f>
        <v>0</v>
      </c>
      <c r="AI174" s="123"/>
      <c r="AJ174" s="123"/>
      <c r="AK174" s="123">
        <f t="shared" ref="AK174:AK175" si="74">SUMIF($Q$24:$Q$35,H174,$BG$24:$BG$35)+SUMIF($AM$24:$AM$35,H174,$BK$24:$BK$35)</f>
        <v>1</v>
      </c>
      <c r="AL174" s="123"/>
      <c r="AM174" s="123"/>
      <c r="AN174" s="123">
        <f t="shared" ref="AN174:AN175" si="75">SUMIF($Q$24:$Q$35,H174,$BK$24:$BK$35)+SUMIF($AM$24:$AM$35,H174,$BG$24:$BG$35)</f>
        <v>1</v>
      </c>
      <c r="AO174" s="123"/>
      <c r="AP174" s="123"/>
      <c r="AQ174" s="158">
        <f>IF(BT174&lt;4,BW174*100000+(BZ174+100)*100+CC174*1+0.2,GE174+0.00002)</f>
        <v>310102.2</v>
      </c>
      <c r="AR174" s="158"/>
      <c r="AS174" s="158"/>
      <c r="AT174" s="158"/>
      <c r="AU174" s="158"/>
      <c r="AV174" s="158"/>
      <c r="AW174" s="159" t="str">
        <f>DL13</f>
        <v>FC Embrach</v>
      </c>
      <c r="AX174" s="159"/>
      <c r="AY174" s="159"/>
      <c r="AZ174" s="159"/>
      <c r="BA174" s="159"/>
      <c r="BB174" s="159"/>
      <c r="BC174" s="159"/>
      <c r="BD174" s="159"/>
      <c r="BE174" s="159"/>
      <c r="BF174" s="159"/>
      <c r="BG174" s="159"/>
      <c r="BH174" s="159"/>
      <c r="BI174" s="159"/>
      <c r="BJ174" s="159"/>
      <c r="BK174" s="159"/>
      <c r="BL174" s="159"/>
      <c r="BM174" s="159"/>
      <c r="BO174" s="41"/>
      <c r="BP174" s="41"/>
      <c r="BQ174" s="41"/>
      <c r="BR174" s="41"/>
      <c r="BS174" s="41"/>
      <c r="BT174" s="123">
        <f t="shared" ref="BT174:BT175" si="76">SUMIF($Q$24:$Q$35,AW174,$BS$24:$BS$35)+SUMIF($AM$24:$AM$35,AW174,$BS$24:$BS$35)</f>
        <v>2</v>
      </c>
      <c r="BU174" s="123"/>
      <c r="BV174" s="123"/>
      <c r="BW174" s="123">
        <f t="shared" ref="BW174:BW175" si="77">SUMIF($Q$24:$Q$35,AW174,$BO$24:$BO$35)+SUMIF($AM$24:$AM$35,AW174,$BQ$24:$BQ$35)</f>
        <v>3</v>
      </c>
      <c r="BX174" s="123"/>
      <c r="BY174" s="123"/>
      <c r="BZ174" s="123">
        <f t="shared" ref="BZ174:BZ175" si="78">CC174-CF174</f>
        <v>1</v>
      </c>
      <c r="CA174" s="123"/>
      <c r="CB174" s="123"/>
      <c r="CC174" s="123">
        <f t="shared" ref="CC174:CC175" si="79">SUMIF($Q$24:$Q$35,AW174,$BG$24:$BG$35)+SUMIF($AM$24:$AM$35,AW174,$BK$24:$BK$35)</f>
        <v>2</v>
      </c>
      <c r="CD174" s="123"/>
      <c r="CE174" s="123"/>
      <c r="CF174" s="123">
        <f t="shared" ref="CF174:CF175" si="80">SUMIF($Q$24:$Q$35,AW174,$BK$24:$BK$35)+SUMIF($AM$24:$AM$35,AW174,$BG$24:$BG$35)</f>
        <v>1</v>
      </c>
      <c r="CG174" s="123"/>
      <c r="CH174" s="123"/>
      <c r="CI174" s="158">
        <f>LARGE($AQ$173:$AV$175,2)</f>
        <v>310001.09999999998</v>
      </c>
      <c r="CJ174" s="158"/>
      <c r="CK174" s="158"/>
      <c r="CL174" s="158"/>
      <c r="CM174" s="158"/>
      <c r="CN174" s="158"/>
      <c r="CO174" s="159" t="str">
        <f>VLOOKUP(CI174,$AQ$173:$BM$175,7,FALSE)</f>
        <v>FC Rafzerfeld</v>
      </c>
      <c r="CP174" s="159"/>
      <c r="CQ174" s="159"/>
      <c r="CR174" s="159"/>
      <c r="CS174" s="159"/>
      <c r="CT174" s="159"/>
      <c r="CU174" s="159"/>
      <c r="CV174" s="159"/>
      <c r="CW174" s="159"/>
      <c r="CX174" s="159"/>
      <c r="CY174" s="159"/>
      <c r="CZ174" s="159"/>
      <c r="DA174" s="159"/>
      <c r="DB174" s="159"/>
      <c r="DC174" s="159"/>
      <c r="DD174" s="159"/>
      <c r="DE174" s="15"/>
      <c r="DF174" s="15"/>
      <c r="DG174" s="15"/>
      <c r="DH174" s="15"/>
      <c r="DI174" s="15"/>
      <c r="DJ174" s="15"/>
      <c r="DK174" s="15"/>
      <c r="DL174" s="15"/>
      <c r="DM174" s="15"/>
      <c r="DN174" s="15"/>
      <c r="DO174" s="15"/>
      <c r="DP174" s="15"/>
      <c r="DQ174" s="15"/>
      <c r="DR174" s="15"/>
      <c r="DS174" s="15"/>
      <c r="DT174" s="15"/>
      <c r="DU174" s="15"/>
      <c r="DV174" s="15"/>
      <c r="DW174" s="15"/>
      <c r="DX174" s="15"/>
      <c r="DY174" s="15"/>
      <c r="DZ174" s="15"/>
      <c r="EA174" s="15"/>
      <c r="EB174" s="15"/>
      <c r="EC174" s="15"/>
      <c r="ED174" s="15"/>
      <c r="EE174" s="15"/>
      <c r="EF174" s="15"/>
      <c r="EG174" s="15"/>
      <c r="EJ174" s="41"/>
      <c r="EK174" s="41"/>
      <c r="EL174" s="41"/>
      <c r="EM174" s="41"/>
      <c r="EN174" s="41"/>
      <c r="ER174" s="290"/>
      <c r="ES174" s="73" t="str">
        <f>DL14</f>
        <v>FC Bremgarten</v>
      </c>
      <c r="ET174" s="71">
        <f>IF(ISNUMBER(BK31),BK31,"")</f>
        <v>0</v>
      </c>
      <c r="EU174" s="72"/>
      <c r="EV174" s="71" t="str">
        <f>IF(ISNUMBER(BG36),BG36,"")</f>
        <v/>
      </c>
      <c r="EW174" s="71" t="str">
        <f>IF(ISNUMBER(EF35),EF35,"")</f>
        <v/>
      </c>
      <c r="EX174" s="71" t="str">
        <f>IF(ISNUMBER(#REF!),#REF!,"")</f>
        <v/>
      </c>
      <c r="EY174" s="86"/>
      <c r="EZ174" s="292"/>
      <c r="FA174" s="68" t="str">
        <f>ES174</f>
        <v>FC Bremgarten</v>
      </c>
      <c r="FB174" s="71">
        <f>IF(AND(ISNUMBER(ET174),ISNUMBER(EU173)),IF(ET174&gt;EU173,3,IF(ET174=EU173,1,0)),0)</f>
        <v>0</v>
      </c>
      <c r="FC174" s="72"/>
      <c r="FD174" s="71">
        <f>IF(AND(ISNUMBER(EV174),ISNUMBER(EU175)),IF(EV174&gt;EU175,3,IF(EV174=EU175,1,0)),0)</f>
        <v>0</v>
      </c>
      <c r="FE174" s="71">
        <f>IF(AND(ISNUMBER(EW174),ISNUMBER(#REF!)),IF(EW174&gt;#REF!,3,IF(EW174=#REF!,1,0)),0)</f>
        <v>0</v>
      </c>
      <c r="FF174" s="71">
        <f>IF(AND(ISNUMBER(EX174),ISNUMBER(#REF!)),IF(EX174&gt;#REF!,3,IF(EX174=#REF!,1,0)),0)</f>
        <v>0</v>
      </c>
      <c r="FG174" s="79"/>
      <c r="FH174" s="79">
        <v>2</v>
      </c>
      <c r="FI174" s="88" t="e">
        <f t="shared" ref="FI174:FI175" si="81">GK174</f>
        <v>#N/A</v>
      </c>
      <c r="FJ174" s="77" t="str">
        <f t="shared" ref="FJ174:FJ175" si="82">ES174</f>
        <v>FC Bremgarten</v>
      </c>
      <c r="FK174" s="66">
        <f>IF(COUNT(ET174:EX174)=COUNT(EU173:EU175),COUNT(EU173:EU175),"")</f>
        <v>1</v>
      </c>
      <c r="FL174" s="76">
        <f>SUM(FB174:FF174)</f>
        <v>0</v>
      </c>
      <c r="FM174" s="66">
        <f>SUM(ET174:EX174)</f>
        <v>0</v>
      </c>
      <c r="FN174" s="76">
        <f>SUM(EU173:EU175)</f>
        <v>1</v>
      </c>
      <c r="FO174" s="74">
        <f>FM174-FN174</f>
        <v>-1</v>
      </c>
      <c r="FP174" s="83"/>
      <c r="FQ174" s="87">
        <f>BW174*100000+(BZ174+100)*100+CC174*1</f>
        <v>310102</v>
      </c>
      <c r="FR174" s="89">
        <f>COUNTIF($FQ$167:$FQ$169,FQ174)</f>
        <v>0</v>
      </c>
      <c r="FS174" s="89" t="str">
        <f t="shared" ref="FS174:FS175" si="83">IF(FR174=1,"x","")</f>
        <v/>
      </c>
      <c r="FT174" s="83"/>
      <c r="FU174" s="66" t="e">
        <f>IF(FS174="x",2,IF(FQ175=FQ174,3,IF(#REF!=FQ174,4,IF(#REF!=FQ174,5,1))))</f>
        <v>#REF!</v>
      </c>
      <c r="FV174" s="66" t="e">
        <f>INDEX(FB174:FF174,1,FU174)</f>
        <v>#REF!</v>
      </c>
      <c r="FW174" s="67" t="e">
        <f>IF(OR($FR$170=2,$FR$170=4),FV174/10,0)</f>
        <v>#REF!</v>
      </c>
      <c r="FX174" s="81"/>
      <c r="FY174" s="81"/>
      <c r="FZ174" s="66">
        <f>FL174-INDEX(FB174:FF174,1,$FY$166)</f>
        <v>0</v>
      </c>
      <c r="GA174" s="74" t="e">
        <f>FO174-(INDEX(ET174:EX174,1,$FY$166)-INDEX(ET174:ET176,$FY$154,1))</f>
        <v>#VALUE!</v>
      </c>
      <c r="GB174" s="66" t="e">
        <f>FM174-INDEX(ET174:EX174,1,$FY$166)</f>
        <v>#VALUE!</v>
      </c>
      <c r="GC174" s="67">
        <f>IF(OR($FR$158&lt;&gt;3,FS174="x"),0,FZ174/10+GA174/1000+GB174/100000)</f>
        <v>0</v>
      </c>
      <c r="GD174" s="81"/>
      <c r="GE174" s="67" t="e">
        <f>FQ174+FW174+GC174</f>
        <v>#REF!</v>
      </c>
      <c r="GF174" s="77" t="e">
        <f>IF(INDEX(GE173:GE176,FH174)&lt;=INDEX(GE173:GE176,FH173),FH174,FH173)</f>
        <v>#REF!</v>
      </c>
      <c r="GG174" s="77" t="e">
        <f>IF(INDEX(GE173:GE176,GF174)&gt;=INDEX(GE173:GE176,GF176),GF174,GF176)</f>
        <v>#REF!</v>
      </c>
      <c r="GH174" s="77" t="e">
        <f>IF(INDEX(GE173:GE176,GG174)&gt;=INDEX(GE173:GE176,#REF!),GG174,#REF!)</f>
        <v>#REF!</v>
      </c>
      <c r="GI174" s="77" t="e">
        <f>IF(INDEX(GE173:GE176,GH174)&gt;=INDEX(GE173:GE176,GH175),GH174,GH175)</f>
        <v>#REF!</v>
      </c>
      <c r="GJ174" s="77" t="e">
        <f>IF(INDEX(GE173:GE176,GI174)&gt;=INDEX(GE173:GE176,#REF!),GI174,#REF!)</f>
        <v>#REF!</v>
      </c>
      <c r="GK174" s="56" t="e">
        <f>MATCH(FH174,$GJ$167:$GJ$170,0)</f>
        <v>#N/A</v>
      </c>
      <c r="GL174" s="77">
        <f>COUNTIF(GE173:GE175,GE174)</f>
        <v>3</v>
      </c>
      <c r="GM174" s="77" t="str">
        <f>IF(GL174=1,"x","")</f>
        <v/>
      </c>
      <c r="GN174" s="62" t="e">
        <f>(GM174="x")*GK174</f>
        <v>#N/A</v>
      </c>
      <c r="GO174" s="83"/>
      <c r="GP174" s="83"/>
      <c r="GQ174" s="83"/>
    </row>
    <row r="175" spans="4:199" x14ac:dyDescent="0.2">
      <c r="D175" s="53"/>
      <c r="E175" s="179">
        <v>3</v>
      </c>
      <c r="F175" s="179"/>
      <c r="G175" s="179"/>
      <c r="H175" s="159" t="str">
        <f>CO175</f>
        <v>FC Bremgarten</v>
      </c>
      <c r="I175" s="159"/>
      <c r="J175" s="159"/>
      <c r="K175" s="159"/>
      <c r="L175" s="159"/>
      <c r="M175" s="159"/>
      <c r="N175" s="159"/>
      <c r="O175" s="159"/>
      <c r="P175" s="159"/>
      <c r="Q175" s="159"/>
      <c r="R175" s="159"/>
      <c r="S175" s="159"/>
      <c r="T175" s="159"/>
      <c r="U175" s="159"/>
      <c r="V175" s="159"/>
      <c r="W175" s="159"/>
      <c r="X175" s="159"/>
      <c r="Y175" s="159"/>
      <c r="Z175" s="159"/>
      <c r="AA175" s="159"/>
      <c r="AB175" s="123">
        <f t="shared" si="71"/>
        <v>2</v>
      </c>
      <c r="AC175" s="123"/>
      <c r="AD175" s="123"/>
      <c r="AE175" s="123">
        <f t="shared" si="72"/>
        <v>3</v>
      </c>
      <c r="AF175" s="123"/>
      <c r="AG175" s="123"/>
      <c r="AH175" s="123">
        <f t="shared" si="73"/>
        <v>-1</v>
      </c>
      <c r="AI175" s="123"/>
      <c r="AJ175" s="123"/>
      <c r="AK175" s="123">
        <f t="shared" si="74"/>
        <v>1</v>
      </c>
      <c r="AL175" s="123"/>
      <c r="AM175" s="123"/>
      <c r="AN175" s="123">
        <f t="shared" si="75"/>
        <v>2</v>
      </c>
      <c r="AO175" s="123"/>
      <c r="AP175" s="123"/>
      <c r="AQ175" s="158">
        <f>IF(BT175&lt;4,BW175*100000+(BZ175+100)*100+CC175*1+0.3,GE175+0.0003)</f>
        <v>309901.3</v>
      </c>
      <c r="AR175" s="158"/>
      <c r="AS175" s="158"/>
      <c r="AT175" s="158"/>
      <c r="AU175" s="158"/>
      <c r="AV175" s="158"/>
      <c r="AW175" s="159" t="str">
        <f>DL14</f>
        <v>FC Bremgarten</v>
      </c>
      <c r="AX175" s="159"/>
      <c r="AY175" s="159"/>
      <c r="AZ175" s="159"/>
      <c r="BA175" s="159"/>
      <c r="BB175" s="159"/>
      <c r="BC175" s="159"/>
      <c r="BD175" s="159"/>
      <c r="BE175" s="159"/>
      <c r="BF175" s="159"/>
      <c r="BG175" s="159"/>
      <c r="BH175" s="159"/>
      <c r="BI175" s="159"/>
      <c r="BJ175" s="159"/>
      <c r="BK175" s="159"/>
      <c r="BL175" s="159"/>
      <c r="BM175" s="159"/>
      <c r="BO175" s="41"/>
      <c r="BP175" s="41"/>
      <c r="BQ175" s="41"/>
      <c r="BR175" s="41"/>
      <c r="BS175" s="41"/>
      <c r="BT175" s="123">
        <f t="shared" si="76"/>
        <v>2</v>
      </c>
      <c r="BU175" s="123"/>
      <c r="BV175" s="123"/>
      <c r="BW175" s="123">
        <f t="shared" si="77"/>
        <v>3</v>
      </c>
      <c r="BX175" s="123"/>
      <c r="BY175" s="123"/>
      <c r="BZ175" s="123">
        <f t="shared" si="78"/>
        <v>-1</v>
      </c>
      <c r="CA175" s="123"/>
      <c r="CB175" s="123"/>
      <c r="CC175" s="123">
        <f t="shared" si="79"/>
        <v>1</v>
      </c>
      <c r="CD175" s="123"/>
      <c r="CE175" s="123"/>
      <c r="CF175" s="123">
        <f t="shared" si="80"/>
        <v>2</v>
      </c>
      <c r="CG175" s="123"/>
      <c r="CH175" s="123"/>
      <c r="CI175" s="158">
        <f>LARGE($AQ$173:$AV$175,3)</f>
        <v>309901.3</v>
      </c>
      <c r="CJ175" s="158"/>
      <c r="CK175" s="158"/>
      <c r="CL175" s="158"/>
      <c r="CM175" s="158"/>
      <c r="CN175" s="158"/>
      <c r="CO175" s="159" t="str">
        <f>VLOOKUP(CI175,$AQ$173:$BM$175,7,FALSE)</f>
        <v>FC Bremgarten</v>
      </c>
      <c r="CP175" s="159"/>
      <c r="CQ175" s="159"/>
      <c r="CR175" s="159"/>
      <c r="CS175" s="159"/>
      <c r="CT175" s="159"/>
      <c r="CU175" s="159"/>
      <c r="CV175" s="159"/>
      <c r="CW175" s="159"/>
      <c r="CX175" s="159"/>
      <c r="CY175" s="159"/>
      <c r="CZ175" s="159"/>
      <c r="DA175" s="159"/>
      <c r="DB175" s="159"/>
      <c r="DC175" s="159"/>
      <c r="DD175" s="159"/>
      <c r="DE175" s="15"/>
      <c r="DF175" s="15"/>
      <c r="DG175" s="15"/>
      <c r="DH175" s="15"/>
      <c r="DI175" s="15"/>
      <c r="DJ175" s="15"/>
      <c r="DK175" s="15"/>
      <c r="DL175" s="15"/>
      <c r="DM175" s="15"/>
      <c r="DN175" s="15"/>
      <c r="DO175" s="15"/>
      <c r="DP175" s="15"/>
      <c r="DQ175" s="15"/>
      <c r="DR175" s="15"/>
      <c r="DS175" s="15"/>
      <c r="DT175" s="15"/>
      <c r="DU175" s="15"/>
      <c r="DV175" s="15"/>
      <c r="DW175" s="15"/>
      <c r="DX175" s="15"/>
      <c r="DY175" s="15"/>
      <c r="DZ175" s="15"/>
      <c r="EA175" s="15"/>
      <c r="EB175" s="15"/>
      <c r="EC175" s="15"/>
      <c r="ED175" s="15"/>
      <c r="EE175" s="15"/>
      <c r="EF175" s="15"/>
      <c r="EG175" s="15"/>
      <c r="EJ175" s="41"/>
      <c r="EK175" s="41"/>
      <c r="EL175" s="41"/>
      <c r="EM175" s="41"/>
      <c r="EN175" s="41"/>
      <c r="ER175" s="290"/>
      <c r="ES175" s="73">
        <f>DL15</f>
        <v>0</v>
      </c>
      <c r="ET175" s="71" t="str">
        <f>IF(ISNUMBER(#REF!),#REF!,"")</f>
        <v/>
      </c>
      <c r="EU175" s="71" t="str">
        <f>IF(ISNUMBER(BK36),BK36,"")</f>
        <v/>
      </c>
      <c r="EV175" s="72"/>
      <c r="EW175" s="71">
        <f>IF(ISNUMBER(BG34),BG34,"")</f>
        <v>1</v>
      </c>
      <c r="EX175" s="71" t="str">
        <f>IF(ISNUMBER(#REF!),#REF!,"")</f>
        <v/>
      </c>
      <c r="EY175" s="86"/>
      <c r="EZ175" s="292"/>
      <c r="FA175" s="68">
        <f>ES175</f>
        <v>0</v>
      </c>
      <c r="FB175" s="71">
        <f>IF(AND(ISNUMBER(ET175),ISNUMBER(EV173)),IF(ET175&gt;EV173,3,IF(ET175=EV173,1,0)),0)</f>
        <v>0</v>
      </c>
      <c r="FC175" s="71">
        <f>IF(AND(ISNUMBER(EU175),ISNUMBER(EV174)),IF(EU175&gt;EV174,3,IF(EU175=EV174,1,0)),0)</f>
        <v>0</v>
      </c>
      <c r="FD175" s="72"/>
      <c r="FE175" s="71">
        <f>IF(AND(ISNUMBER(EW175),ISNUMBER(#REF!)),IF(EW175&gt;#REF!,3,IF(EW175=#REF!,1,0)),0)</f>
        <v>0</v>
      </c>
      <c r="FF175" s="71">
        <f>IF(AND(ISNUMBER(EX175),ISNUMBER(#REF!)),IF(EX175&gt;#REF!,3,IF(EX175=#REF!,1,0)),0)</f>
        <v>0</v>
      </c>
      <c r="FG175" s="79"/>
      <c r="FH175" s="79">
        <v>3</v>
      </c>
      <c r="FI175" s="88" t="e">
        <f t="shared" si="81"/>
        <v>#N/A</v>
      </c>
      <c r="FJ175" s="77">
        <f t="shared" si="82"/>
        <v>0</v>
      </c>
      <c r="FK175" s="66" t="str">
        <f>IF(COUNT(ET175:EX175)=COUNT(EV173:EV175),COUNT(EV173:EV175),"")</f>
        <v/>
      </c>
      <c r="FL175" s="76">
        <f>SUM(FB175:FF175)</f>
        <v>0</v>
      </c>
      <c r="FM175" s="66">
        <f>SUM(ET175:EX175)</f>
        <v>1</v>
      </c>
      <c r="FN175" s="76">
        <f>SUM(EV173:EV175)</f>
        <v>0</v>
      </c>
      <c r="FO175" s="74">
        <f>FM175-FN175</f>
        <v>1</v>
      </c>
      <c r="FP175" s="83"/>
      <c r="FQ175" s="87">
        <f>BW175*100000+(BZ175+100)*100+CC175*1</f>
        <v>309901</v>
      </c>
      <c r="FR175" s="89">
        <f>COUNTIF($FQ$167:$FQ$169,FQ175)</f>
        <v>0</v>
      </c>
      <c r="FS175" s="89" t="str">
        <f t="shared" si="83"/>
        <v/>
      </c>
      <c r="FT175" s="83"/>
      <c r="FU175" s="66" t="e">
        <f>IF(FS175="x",3,IF(#REF!=FQ175,4,IF(#REF!=FQ175,5,IF(FQ173=FQ175,1,2))))</f>
        <v>#REF!</v>
      </c>
      <c r="FV175" s="66" t="e">
        <f>INDEX(FB175:FF175,1,FU175)</f>
        <v>#REF!</v>
      </c>
      <c r="FW175" s="67" t="e">
        <f>IF(OR($FR$170=2,$FR$170=4),FV175/10,0)</f>
        <v>#REF!</v>
      </c>
      <c r="FX175" s="81"/>
      <c r="FY175" s="81"/>
      <c r="FZ175" s="66">
        <f>FL175-INDEX(FB175:FF175,1,$FY$166)</f>
        <v>0</v>
      </c>
      <c r="GA175" s="74" t="e">
        <f>FO175-(INDEX(ET175:EX175,1,$FY$166)-INDEX(ET175:ET177,$FY$154,1))</f>
        <v>#VALUE!</v>
      </c>
      <c r="GB175" s="66">
        <f>FM175-INDEX(ET175:EX175,1,$FY$166)</f>
        <v>1</v>
      </c>
      <c r="GC175" s="67">
        <f>IF(OR($FR$158&lt;&gt;3,FS175="x"),0,FZ175/10+GA175/1000+GB175/100000)</f>
        <v>0</v>
      </c>
      <c r="GD175" s="81"/>
      <c r="GE175" s="67" t="e">
        <f>FQ175+FW175+GC175</f>
        <v>#REF!</v>
      </c>
      <c r="GF175" s="77" t="e">
        <f>IF(INDEX(GE175:GE178,FH175)&gt;=INDEX(GE175:GE178,#REF!),FH175,#REF!)</f>
        <v>#REF!</v>
      </c>
      <c r="GG175" s="77" t="e">
        <f>IF(INDEX(GE173:GE176,GF175)&lt;=INDEX(GE173:GE176,GF173),GF175,GF173)</f>
        <v>#REF!</v>
      </c>
      <c r="GH175" s="77" t="e">
        <f>IF(INDEX(GE173:GE176,GG175)&gt;=INDEX(GE173:GE176,GG176),GG175,GG176)</f>
        <v>#REF!</v>
      </c>
      <c r="GI175" s="77" t="e">
        <f>IF(INDEX(GE173:GE176,GH175)&lt;=INDEX(GE173:GE176,GH174),GH175,GH174)</f>
        <v>#REF!</v>
      </c>
      <c r="GJ175" s="77" t="e">
        <f>IF(INDEX(GE173:GE176,GI175)&gt;=INDEX(GE173:GE176,#REF!),GI175,#REF!)</f>
        <v>#REF!</v>
      </c>
      <c r="GK175" s="56" t="e">
        <f>MATCH(FH175,$GJ$167:$GJ$170,0)</f>
        <v>#N/A</v>
      </c>
      <c r="GL175" s="77">
        <f>COUNTIF(GE173:GE175,GE175)</f>
        <v>3</v>
      </c>
      <c r="GM175" s="77" t="str">
        <f>IF(GL175=1,"x","")</f>
        <v/>
      </c>
      <c r="GN175" s="62" t="e">
        <f>(GM175="x")*GK175</f>
        <v>#N/A</v>
      </c>
      <c r="GO175" s="83"/>
      <c r="GP175" s="83"/>
      <c r="GQ175" s="83"/>
    </row>
    <row r="176" spans="4:199" x14ac:dyDescent="0.2">
      <c r="E176" s="46"/>
      <c r="I176" s="47"/>
      <c r="AB176" s="123">
        <f>SUM(AB173:AD175)</f>
        <v>6</v>
      </c>
      <c r="AC176" s="123"/>
      <c r="AD176" s="123"/>
      <c r="DR176" s="15"/>
      <c r="DS176" s="15"/>
      <c r="DT176" s="15"/>
      <c r="DU176" s="15"/>
      <c r="DV176" s="15"/>
      <c r="DW176" s="15"/>
      <c r="ER176" s="83"/>
      <c r="ES176" s="86"/>
      <c r="ET176" s="86"/>
      <c r="EU176" s="86"/>
      <c r="EV176" s="86"/>
      <c r="EW176" s="86"/>
      <c r="EX176" s="86"/>
      <c r="EY176" s="86"/>
      <c r="EZ176" s="83"/>
      <c r="FA176" s="83"/>
      <c r="FB176" s="83"/>
      <c r="FC176" s="83"/>
      <c r="FD176" s="83"/>
      <c r="FE176" s="83"/>
      <c r="FF176" s="83"/>
      <c r="FG176" s="83"/>
      <c r="FH176" s="78">
        <v>6</v>
      </c>
      <c r="FI176" s="83"/>
      <c r="FJ176" s="83"/>
      <c r="FK176" s="83"/>
      <c r="FL176" s="83"/>
      <c r="FM176" s="83"/>
      <c r="FN176" s="83"/>
      <c r="FO176" s="83"/>
      <c r="FP176" s="83"/>
      <c r="FQ176" s="90" t="s">
        <v>57</v>
      </c>
      <c r="FR176" s="89">
        <f>MOD(MIN(FR173:FR175)*MAX(FR173:FR175),11)</f>
        <v>0</v>
      </c>
      <c r="FS176" s="83"/>
      <c r="FT176" s="83"/>
      <c r="FU176" s="84"/>
      <c r="FV176" s="84"/>
      <c r="FW176" s="83"/>
      <c r="FX176" s="81"/>
      <c r="FY176" s="81"/>
      <c r="FZ176" s="81"/>
      <c r="GA176" s="81"/>
      <c r="GB176" s="81"/>
      <c r="GC176" s="81"/>
      <c r="GD176" s="81"/>
      <c r="GE176" s="67">
        <v>0</v>
      </c>
      <c r="GF176" s="77" t="e">
        <f>IF(INDEX(GE176:GE180,FH176)&lt;=INDEX(GE176:GE180,#REF!),FH176,#REF!)</f>
        <v>#REF!</v>
      </c>
      <c r="GG176" s="77" t="e">
        <f>IF(INDEX(GE173:GE176,GF176)&lt;=INDEX(GE173:GE176,GF174),GF176,GF174)</f>
        <v>#REF!</v>
      </c>
      <c r="GH176" s="77" t="e">
        <f>IF(INDEX(GE173:GE176,GG176)&lt;=INDEX(GE173:GE176,GG175),GG176,GG175)</f>
        <v>#REF!</v>
      </c>
      <c r="GI176" s="87" t="e">
        <f>IF(INDEX(GE173:GE176,GH176)&lt;=INDEX(GE173:GE176,#REF!),GH176,#REF!)</f>
        <v>#REF!</v>
      </c>
      <c r="GJ176" s="87" t="e">
        <f>IF(INDEX(GE173:GE176,GI176)&lt;=INDEX(GE173:GE176,GI173),GI176,GI173)</f>
        <v>#REF!</v>
      </c>
      <c r="GK176" s="56" t="e">
        <f>MATCH(FH176,$GJ$167:$GJ$170,0)</f>
        <v>#N/A</v>
      </c>
      <c r="GL176" s="83"/>
      <c r="GM176" s="83"/>
      <c r="GN176" s="83"/>
      <c r="GO176" s="83"/>
      <c r="GP176" s="83"/>
      <c r="GQ176" s="83"/>
    </row>
    <row r="177" spans="4:199" x14ac:dyDescent="0.2"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DR177" s="15"/>
      <c r="DS177" s="15"/>
      <c r="DT177" s="15"/>
      <c r="DU177" s="15"/>
      <c r="DV177" s="15"/>
      <c r="DW177" s="15"/>
    </row>
    <row r="178" spans="4:199" x14ac:dyDescent="0.2"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DR178" s="15"/>
      <c r="DS178" s="15"/>
      <c r="DT178" s="15"/>
      <c r="DU178" s="15"/>
      <c r="DV178" s="15"/>
      <c r="DW178" s="15"/>
    </row>
    <row r="179" spans="4:199" x14ac:dyDescent="0.2"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DR179" s="15"/>
      <c r="DS179" s="15"/>
      <c r="DT179" s="15"/>
      <c r="DU179" s="15"/>
      <c r="DV179" s="15"/>
      <c r="DW179" s="15"/>
    </row>
    <row r="180" spans="4:199" ht="38.25" x14ac:dyDescent="0.2">
      <c r="D180" s="53"/>
      <c r="E180" s="178" t="s">
        <v>37</v>
      </c>
      <c r="F180" s="178"/>
      <c r="G180" s="178"/>
      <c r="H180" s="184" t="s">
        <v>38</v>
      </c>
      <c r="I180" s="184"/>
      <c r="J180" s="184"/>
      <c r="K180" s="184"/>
      <c r="L180" s="184"/>
      <c r="M180" s="184"/>
      <c r="N180" s="184"/>
      <c r="O180" s="184"/>
      <c r="P180" s="184"/>
      <c r="Q180" s="184"/>
      <c r="R180" s="184"/>
      <c r="S180" s="184"/>
      <c r="T180" s="184"/>
      <c r="U180" s="184"/>
      <c r="V180" s="184"/>
      <c r="W180" s="184"/>
      <c r="X180" s="184"/>
      <c r="Y180" s="184"/>
      <c r="Z180" s="184"/>
      <c r="AA180" s="184"/>
      <c r="AB180" s="169" t="s">
        <v>43</v>
      </c>
      <c r="AC180" s="169"/>
      <c r="AD180" s="169"/>
      <c r="AE180" s="169" t="s">
        <v>39</v>
      </c>
      <c r="AF180" s="169"/>
      <c r="AG180" s="169"/>
      <c r="AH180" s="169" t="s">
        <v>40</v>
      </c>
      <c r="AI180" s="169"/>
      <c r="AJ180" s="169"/>
      <c r="AK180" s="177" t="s">
        <v>44</v>
      </c>
      <c r="AL180" s="177"/>
      <c r="AM180" s="177"/>
      <c r="AN180" s="177" t="s">
        <v>45</v>
      </c>
      <c r="AO180" s="177"/>
      <c r="AP180" s="177"/>
      <c r="AQ180" s="169" t="s">
        <v>41</v>
      </c>
      <c r="AR180" s="169"/>
      <c r="AS180" s="169"/>
      <c r="AT180" s="169"/>
      <c r="AU180" s="169"/>
      <c r="AV180" s="169"/>
      <c r="AW180" s="176" t="s">
        <v>38</v>
      </c>
      <c r="AX180" s="176"/>
      <c r="AY180" s="176"/>
      <c r="AZ180" s="176"/>
      <c r="BA180" s="176"/>
      <c r="BB180" s="176"/>
      <c r="BC180" s="176"/>
      <c r="BD180" s="176"/>
      <c r="BE180" s="176"/>
      <c r="BF180" s="176"/>
      <c r="BG180" s="176"/>
      <c r="BH180" s="176"/>
      <c r="BI180" s="176"/>
      <c r="BJ180" s="176"/>
      <c r="BK180" s="176"/>
      <c r="BL180" s="176"/>
      <c r="BM180" s="176"/>
      <c r="BO180" s="41"/>
      <c r="BP180" s="41"/>
      <c r="BQ180" s="41"/>
      <c r="BR180" s="41"/>
      <c r="BS180" s="41"/>
      <c r="BT180" s="169" t="s">
        <v>43</v>
      </c>
      <c r="BU180" s="169"/>
      <c r="BV180" s="169"/>
      <c r="BW180" s="169" t="s">
        <v>39</v>
      </c>
      <c r="BX180" s="169"/>
      <c r="BY180" s="169"/>
      <c r="BZ180" s="169" t="s">
        <v>40</v>
      </c>
      <c r="CA180" s="169"/>
      <c r="CB180" s="169"/>
      <c r="CC180" s="177" t="s">
        <v>44</v>
      </c>
      <c r="CD180" s="177"/>
      <c r="CE180" s="177"/>
      <c r="CF180" s="168" t="s">
        <v>45</v>
      </c>
      <c r="CG180" s="168"/>
      <c r="CH180" s="168"/>
      <c r="CI180" s="169" t="s">
        <v>42</v>
      </c>
      <c r="CJ180" s="169"/>
      <c r="CK180" s="169"/>
      <c r="CL180" s="169"/>
      <c r="CM180" s="169"/>
      <c r="CN180" s="169"/>
      <c r="CO180" s="176" t="s">
        <v>38</v>
      </c>
      <c r="CP180" s="176"/>
      <c r="CQ180" s="176"/>
      <c r="CR180" s="176"/>
      <c r="CS180" s="176"/>
      <c r="CT180" s="176"/>
      <c r="CU180" s="176"/>
      <c r="CV180" s="176"/>
      <c r="CW180" s="176"/>
      <c r="CX180" s="176"/>
      <c r="CY180" s="176"/>
      <c r="CZ180" s="176"/>
      <c r="DA180" s="176"/>
      <c r="DB180" s="176"/>
      <c r="DC180" s="176"/>
      <c r="DD180" s="176"/>
      <c r="DE180" s="125" t="str">
        <f>B53</f>
        <v>Gruppe E - (Plätze 1 - 4)</v>
      </c>
      <c r="DF180" s="125"/>
      <c r="DG180" s="15"/>
      <c r="DH180" s="15"/>
      <c r="DI180" s="15"/>
      <c r="DJ180" s="15"/>
      <c r="DK180" s="15"/>
      <c r="DL180" s="15"/>
      <c r="DM180" s="15"/>
      <c r="DN180" s="15"/>
      <c r="DO180" s="15"/>
      <c r="DP180" s="15"/>
      <c r="DQ180" s="15"/>
      <c r="DR180" s="15"/>
      <c r="DS180" s="15"/>
      <c r="DT180" s="15"/>
      <c r="DU180" s="15"/>
      <c r="DV180" s="15"/>
      <c r="DW180" s="15"/>
      <c r="DX180" s="15"/>
      <c r="DY180" s="15"/>
      <c r="DZ180" s="15"/>
      <c r="EA180" s="15"/>
      <c r="EB180" s="15"/>
      <c r="EC180" s="15"/>
      <c r="ED180" s="15"/>
      <c r="EE180" s="15"/>
      <c r="EF180" s="15"/>
      <c r="EG180" s="15"/>
      <c r="EJ180" s="41"/>
      <c r="EK180" s="41"/>
      <c r="EL180" s="41"/>
      <c r="EM180" s="41"/>
      <c r="EN180" s="41"/>
      <c r="ER180" s="290" t="s">
        <v>56</v>
      </c>
      <c r="ES180" s="85"/>
      <c r="ET180" s="91">
        <f>ES181</f>
        <v>0</v>
      </c>
      <c r="EU180" s="91">
        <f>ES182</f>
        <v>0</v>
      </c>
      <c r="EV180" s="91">
        <f>ES184</f>
        <v>0</v>
      </c>
      <c r="EW180" s="91" t="e">
        <f>#REF!</f>
        <v>#REF!</v>
      </c>
      <c r="EX180" s="91" t="e">
        <f>#REF!</f>
        <v>#REF!</v>
      </c>
      <c r="EY180" s="86"/>
      <c r="EZ180" s="291" t="s">
        <v>59</v>
      </c>
      <c r="FA180" s="87"/>
      <c r="FB180" s="98">
        <f>FA181</f>
        <v>0</v>
      </c>
      <c r="FC180" s="98">
        <f>FA182</f>
        <v>0</v>
      </c>
      <c r="FD180" s="98">
        <f>FA184</f>
        <v>0</v>
      </c>
      <c r="FE180" s="98" t="e">
        <f>#REF!</f>
        <v>#REF!</v>
      </c>
      <c r="FF180" s="98" t="e">
        <f>#REF!</f>
        <v>#REF!</v>
      </c>
      <c r="FG180" s="78"/>
      <c r="FH180" s="78"/>
      <c r="FI180" s="109" t="s">
        <v>61</v>
      </c>
      <c r="FJ180" s="77"/>
      <c r="FK180" s="57" t="s">
        <v>60</v>
      </c>
      <c r="FL180" s="58" t="s">
        <v>58</v>
      </c>
      <c r="FM180" s="58" t="s">
        <v>44</v>
      </c>
      <c r="FN180" s="58" t="s">
        <v>45</v>
      </c>
      <c r="FO180" s="59" t="s">
        <v>40</v>
      </c>
      <c r="FP180" s="83"/>
      <c r="FQ180" s="81"/>
      <c r="FR180" s="81"/>
      <c r="FS180" s="81"/>
      <c r="FT180" s="83"/>
      <c r="FU180" s="84"/>
      <c r="FV180" s="84"/>
      <c r="FW180" s="83"/>
      <c r="FX180" s="81"/>
      <c r="FY180" s="56" t="e">
        <f ca="1">MATCH(1,FR181:FR184,0)</f>
        <v>#N/A</v>
      </c>
      <c r="FZ180" s="66" t="s">
        <v>58</v>
      </c>
      <c r="GA180" s="66" t="s">
        <v>40</v>
      </c>
      <c r="GB180" s="66" t="s">
        <v>44</v>
      </c>
      <c r="GC180" s="81"/>
      <c r="GD180" s="81"/>
      <c r="GE180" s="87" t="s">
        <v>41</v>
      </c>
      <c r="GF180" s="83"/>
      <c r="GG180" s="83"/>
      <c r="GH180" s="83"/>
      <c r="GI180" s="83"/>
      <c r="GJ180" s="83"/>
      <c r="GK180" s="83"/>
      <c r="GL180" s="83"/>
      <c r="GM180" s="83"/>
      <c r="GN180" s="83"/>
      <c r="GO180" s="83"/>
      <c r="GP180" s="83"/>
      <c r="GQ180" s="83"/>
    </row>
    <row r="181" spans="4:199" x14ac:dyDescent="0.2">
      <c r="D181" s="53"/>
      <c r="E181" s="179">
        <v>1</v>
      </c>
      <c r="F181" s="179"/>
      <c r="G181" s="179"/>
      <c r="H181" s="159" t="str">
        <f ca="1">CO181</f>
        <v>FC Bülach</v>
      </c>
      <c r="I181" s="159"/>
      <c r="J181" s="159"/>
      <c r="K181" s="159"/>
      <c r="L181" s="159"/>
      <c r="M181" s="159"/>
      <c r="N181" s="159"/>
      <c r="O181" s="159"/>
      <c r="P181" s="159"/>
      <c r="Q181" s="159"/>
      <c r="R181" s="159"/>
      <c r="S181" s="159"/>
      <c r="T181" s="159"/>
      <c r="U181" s="159"/>
      <c r="V181" s="159"/>
      <c r="W181" s="159"/>
      <c r="X181" s="159"/>
      <c r="Y181" s="159"/>
      <c r="Z181" s="159"/>
      <c r="AA181" s="159"/>
      <c r="AB181" s="123">
        <f ca="1">SUMIF($Q$60:$Q$68,H181,$BS$60:$BS$68)+SUMIF($AM$60:$AM$68,H181,$BS$60:$BS$68)+SUMIF($CL$60:$CL$68,H181,$EN$60:$EN$68)+SUMIF($DH$60:$DH$68,H181,$EN$60:$EN$68)</f>
        <v>3</v>
      </c>
      <c r="AC181" s="123"/>
      <c r="AD181" s="123"/>
      <c r="AE181" s="123">
        <f ca="1">SUMIF($Q$60:$Q$68,H181,$BO$60:$BO$68)+SUMIF($AM$60:$AM$68,H181,$BQ$60:$BQ$68)+SUMIF($CL$60:$CL$68,H181,$EJ$60:$EJ$68)+SUMIF($DH$60:$DH$68,H181,$EL$60:$EL$68)</f>
        <v>9</v>
      </c>
      <c r="AF181" s="123"/>
      <c r="AG181" s="123"/>
      <c r="AH181" s="123">
        <f ca="1">AK181-AN181</f>
        <v>7</v>
      </c>
      <c r="AI181" s="123"/>
      <c r="AJ181" s="123"/>
      <c r="AK181" s="123">
        <f ca="1">SUMIF($Q$60:$Q$68,H181,$BG$60:$BG$68)+SUMIF($AM$60:$AM$69,H181,$BK$60:$BK$68)+SUMIF($CL$60:$CL$68,H181,$EB$60:$EB$68)+SUMIF($DH$60:$DH$68,H181,$EF$60:$EF$68)</f>
        <v>7</v>
      </c>
      <c r="AL181" s="123"/>
      <c r="AM181" s="123"/>
      <c r="AN181" s="123">
        <f ca="1">SUMIF($Q$60:$Q$68,H181,$BK$60:$BK$68)+SUMIF($AM$60:$AM$68,H181,$BG$60:$BG$68)+SUMIF($CL$60:$CL$69,H181,$EF$60:$EF$68)+SUMIF($DH$60:$DH$68,H181,$EB$60:$EB$68)</f>
        <v>0</v>
      </c>
      <c r="AO181" s="123"/>
      <c r="AP181" s="123"/>
      <c r="AQ181" s="158">
        <f ca="1">IF(BT181&lt;4,BW181*100000+(BZ181+100)*100+CC181*1+0.1,GE181+0.00001)</f>
        <v>109700.1</v>
      </c>
      <c r="AR181" s="158"/>
      <c r="AS181" s="158"/>
      <c r="AT181" s="158"/>
      <c r="AU181" s="158"/>
      <c r="AV181" s="158"/>
      <c r="AW181" s="159" t="str">
        <f>H155</f>
        <v>FC Niederweningen</v>
      </c>
      <c r="AX181" s="159"/>
      <c r="AY181" s="159"/>
      <c r="AZ181" s="159"/>
      <c r="BA181" s="159"/>
      <c r="BB181" s="159"/>
      <c r="BC181" s="159"/>
      <c r="BD181" s="159"/>
      <c r="BE181" s="159"/>
      <c r="BF181" s="159"/>
      <c r="BG181" s="159"/>
      <c r="BH181" s="159"/>
      <c r="BI181" s="159"/>
      <c r="BJ181" s="159"/>
      <c r="BK181" s="159"/>
      <c r="BL181" s="159"/>
      <c r="BM181" s="159"/>
      <c r="BO181" s="41"/>
      <c r="BP181" s="41"/>
      <c r="BQ181" s="41"/>
      <c r="BR181" s="41"/>
      <c r="BS181" s="41"/>
      <c r="BT181" s="123">
        <f>SUMIF($Q$60:$Q$68,AW181,$BS$60:$BS$68)+SUMIF($AM$60:$AM$68,AW181,$BS$60:$BS$68)+SUMIF($CL$60:$CL$68,AW181,$EN$60:$EN$68)+SUMIF($DH$60:$DH$68,AW181,$EN$60:$EN$68)</f>
        <v>3</v>
      </c>
      <c r="BU181" s="123"/>
      <c r="BV181" s="123"/>
      <c r="BW181" s="123">
        <f>SUMIF($Q$60:$Q$68,AW181,$BO$60:$BO$68)+SUMIF($AM$60:$AM$68,AW181,$BQ$60:$BQ$69)+SUMIF($CL$60:$CL$68,AW181,$EJ$60:$EJ$68)+SUMIF($DH$60:$DH$68,AW181,$EL$60:$EL$68)</f>
        <v>1</v>
      </c>
      <c r="BX181" s="123"/>
      <c r="BY181" s="123"/>
      <c r="BZ181" s="123">
        <f ca="1">CC181-CF181</f>
        <v>-3</v>
      </c>
      <c r="CA181" s="123"/>
      <c r="CB181" s="123"/>
      <c r="CC181" s="123">
        <f ca="1">SUMIF($Q$60:$Q$68,AW181,$BG$60:$BG$68)+SUMIF($AM$60:$AM$69,AW181,$BK$60:$BK$68)+SUMIF($CL$60:$CL$68,AW181,$EB$60:$EB$68)+SUMIF($DH$60:$DH$68,AW181,$EF$60:$EF$68)</f>
        <v>0</v>
      </c>
      <c r="CD181" s="123"/>
      <c r="CE181" s="123"/>
      <c r="CF181" s="123">
        <f ca="1">SUMIF($Q$60:$Q$68,AW181,$BK$60:$BK$68)+SUMIF($AM$60:$AM$68,AW181,$BG$60:$BG$68)+SUMIF($CL$60:$CL$69,AW181,$EF$60:$EF$68)+SUMIF($DH$60:$DH$68,AW181,$EB$60:$EB$68)</f>
        <v>3</v>
      </c>
      <c r="CG181" s="123"/>
      <c r="CH181" s="123"/>
      <c r="CI181" s="158">
        <f ca="1">LARGE($AQ$181:$AV$184,1)</f>
        <v>910707.19999999995</v>
      </c>
      <c r="CJ181" s="158"/>
      <c r="CK181" s="158"/>
      <c r="CL181" s="158"/>
      <c r="CM181" s="158"/>
      <c r="CN181" s="158"/>
      <c r="CO181" s="159" t="str">
        <f ca="1">VLOOKUP(CI181,$AQ$181:$BM$184,7,FALSE)</f>
        <v>FC Bülach</v>
      </c>
      <c r="CP181" s="159"/>
      <c r="CQ181" s="159"/>
      <c r="CR181" s="159"/>
      <c r="CS181" s="159"/>
      <c r="CT181" s="159"/>
      <c r="CU181" s="159"/>
      <c r="CV181" s="159"/>
      <c r="CW181" s="159"/>
      <c r="CX181" s="159"/>
      <c r="CY181" s="159"/>
      <c r="CZ181" s="159"/>
      <c r="DA181" s="159"/>
      <c r="DB181" s="159"/>
      <c r="DC181" s="159"/>
      <c r="DD181" s="159"/>
      <c r="DE181" s="125"/>
      <c r="DF181" s="125"/>
      <c r="DG181" s="15"/>
      <c r="DH181" s="15"/>
      <c r="DI181" s="15"/>
      <c r="DJ181" s="15"/>
      <c r="DK181" s="15"/>
      <c r="DL181" s="15"/>
      <c r="DM181" s="15"/>
      <c r="DN181" s="15"/>
      <c r="DO181" s="15"/>
      <c r="DP181" s="15"/>
      <c r="DQ181" s="15"/>
      <c r="DR181" s="15"/>
      <c r="DS181" s="15"/>
      <c r="DT181" s="15"/>
      <c r="DU181" s="15"/>
      <c r="DV181" s="15"/>
      <c r="DW181" s="15"/>
      <c r="DX181" s="15"/>
      <c r="DY181" s="15"/>
      <c r="DZ181" s="15"/>
      <c r="EA181" s="15"/>
      <c r="EB181" s="15"/>
      <c r="EC181" s="15"/>
      <c r="ED181" s="15"/>
      <c r="EE181" s="15"/>
      <c r="EF181" s="15"/>
      <c r="EG181" s="15"/>
      <c r="EJ181" s="41"/>
      <c r="EK181" s="41"/>
      <c r="EL181" s="41"/>
      <c r="EM181" s="41"/>
      <c r="EN181" s="41"/>
      <c r="ER181" s="290"/>
      <c r="ES181" s="73">
        <f>DL21</f>
        <v>0</v>
      </c>
      <c r="ET181" s="69"/>
      <c r="EU181" s="70" t="str">
        <f>IF(ISNUMBER(BG39),BG39,"")</f>
        <v/>
      </c>
      <c r="EV181" s="70" t="str">
        <f>IF(ISNUMBER(#REF!),#REF!,"")</f>
        <v/>
      </c>
      <c r="EW181" s="70" t="str">
        <f>IF(ISNUMBER(EB47),EB47,"")</f>
        <v/>
      </c>
      <c r="EX181" s="70" t="str">
        <f>IF(ISNUMBER(BK49),BK49,"")</f>
        <v/>
      </c>
      <c r="EY181" s="86"/>
      <c r="EZ181" s="292"/>
      <c r="FA181" s="68">
        <f>ES181</f>
        <v>0</v>
      </c>
      <c r="FB181" s="69"/>
      <c r="FC181" s="70">
        <f>IF(AND(ISNUMBER(EU181),ISNUMBER(ET182)),IF(EU181&gt;ET182,3,IF(EU181=ET182,1,0)),0)</f>
        <v>0</v>
      </c>
      <c r="FD181" s="70">
        <f>IF(AND(ISNUMBER(EV181),ISNUMBER(ET184)),IF(EV181&gt;ET184,3,IF(EV181=ET184,1,0)),0)</f>
        <v>0</v>
      </c>
      <c r="FE181" s="70">
        <f>IF(AND(ISNUMBER(EW181),ISNUMBER(#REF!)),IF(EW181&gt;#REF!,3,IF(EW181=#REF!,1,0)),0)</f>
        <v>0</v>
      </c>
      <c r="FF181" s="70">
        <f>IF(AND(ISNUMBER(EX181),ISNUMBER(#REF!)),IF(EX181&gt;#REF!,3,IF(EX181=#REF!,1,0)),0)</f>
        <v>0</v>
      </c>
      <c r="FG181" s="78"/>
      <c r="FH181" s="78">
        <v>1</v>
      </c>
      <c r="FI181" s="88" t="e">
        <f>GK181</f>
        <v>#N/A</v>
      </c>
      <c r="FJ181" s="77">
        <f>ES181</f>
        <v>0</v>
      </c>
      <c r="FK181" s="66">
        <f>IF(COUNT(ET181:EX181)=COUNT(ET181:ET184),COUNT(ET181:ET184),"")</f>
        <v>0</v>
      </c>
      <c r="FL181" s="66">
        <f>SUM(FB181:FF181)</f>
        <v>0</v>
      </c>
      <c r="FM181" s="66">
        <f>SUM(ET181:EX181)</f>
        <v>0</v>
      </c>
      <c r="FN181" s="66">
        <f>SUM(ET181:ET184)</f>
        <v>0</v>
      </c>
      <c r="FO181" s="74">
        <f>FM181-FN181</f>
        <v>0</v>
      </c>
      <c r="FP181" s="83"/>
      <c r="FQ181" s="87">
        <f ca="1">BW181*100000+(BZ181+100)*100+CC181*1</f>
        <v>109700</v>
      </c>
      <c r="FR181" s="89">
        <f ca="1">COUNTIF($FQ$167:$FQ$169,FQ181)</f>
        <v>0</v>
      </c>
      <c r="FS181" s="89" t="str">
        <f ca="1">IF(FR181=1,"x","")</f>
        <v/>
      </c>
      <c r="FT181" s="83"/>
      <c r="FU181" s="66" t="e">
        <f ca="1">IF(FS181="x",1,IF(FQ182=FQ181,2,IF(FQ184=FQ181,3,IF(#REF!=FQ181,4,5))))</f>
        <v>#REF!</v>
      </c>
      <c r="FV181" s="66" t="e">
        <f ca="1">INDEX(FB181:FF181,1,FU181)</f>
        <v>#REF!</v>
      </c>
      <c r="FW181" s="67" t="e">
        <f ca="1">IF(OR($FR$170=2,$FR$170=4),FV181/10,0)</f>
        <v>#REF!</v>
      </c>
      <c r="FX181" s="81"/>
      <c r="FY181" s="81"/>
      <c r="FZ181" s="66">
        <f>FL181-INDEX(FB181:FF181,1,$FY$166)</f>
        <v>0</v>
      </c>
      <c r="GA181" s="74" t="e">
        <f>FO181-(INDEX(ET181:EX181,1,$FY$166)-INDEX(ET181:ET184,$FY$154,1))</f>
        <v>#VALUE!</v>
      </c>
      <c r="GB181" s="66" t="e">
        <f>FM181-INDEX(ET181:EX181,1,$FY$166)</f>
        <v>#VALUE!</v>
      </c>
      <c r="GC181" s="67">
        <f ca="1">IF(OR($FR$158&lt;&gt;3,FS181="x"),0,FZ181/10+GA181/1000+GB181/100000)</f>
        <v>0</v>
      </c>
      <c r="GD181" s="81"/>
      <c r="GE181" s="67" t="e">
        <f ca="1">FQ181+FW181+GC181</f>
        <v>#REF!</v>
      </c>
      <c r="GF181" s="77" t="e">
        <f ca="1">IF(INDEX(GE181:GE185,FH181)&gt;=INDEX(GE181:GE185,FH182),FH181,FH182)</f>
        <v>#REF!</v>
      </c>
      <c r="GG181" s="77" t="e">
        <f ca="1">IF(INDEX(GE181:GE185,GF181)&gt;=INDEX(GE181:GE185,GF184),GF181,GF184)</f>
        <v>#REF!</v>
      </c>
      <c r="GH181" s="77" t="e">
        <f ca="1">IF(INDEX(GE181:GE185,GG181)&gt;=INDEX(GE181:GE185,#REF!),GG181,#REF!)</f>
        <v>#REF!</v>
      </c>
      <c r="GI181" s="77" t="e">
        <f ca="1">IF(INDEX(GE181:GE185,GH181)&gt;=INDEX(GE181:GE185,#REF!),GH181,#REF!)</f>
        <v>#REF!</v>
      </c>
      <c r="GJ181" s="77" t="e">
        <f ca="1">IF(INDEX(GE181:GE185,GI181)&gt;=INDEX(GE181:GE185,GI185),GI181,GI185)</f>
        <v>#REF!</v>
      </c>
      <c r="GK181" s="56" t="e">
        <f>MATCH(FH181,$GJ$167:$GJ$170,0)</f>
        <v>#N/A</v>
      </c>
      <c r="GL181" s="77">
        <f ca="1">COUNTIF(GE181:GE184,GE181)</f>
        <v>4</v>
      </c>
      <c r="GM181" s="77" t="str">
        <f ca="1">IF(GL181=1,"x","")</f>
        <v/>
      </c>
      <c r="GN181" s="61" t="e">
        <f ca="1">(GM181="x")*GK181</f>
        <v>#N/A</v>
      </c>
      <c r="GO181" s="83"/>
      <c r="GP181" s="83"/>
      <c r="GQ181" s="83"/>
    </row>
    <row r="182" spans="4:199" x14ac:dyDescent="0.2">
      <c r="D182" s="53"/>
      <c r="E182" s="179">
        <v>2</v>
      </c>
      <c r="F182" s="179"/>
      <c r="G182" s="179"/>
      <c r="H182" s="159" t="str">
        <f ca="1">CO182</f>
        <v>FC Räterschen</v>
      </c>
      <c r="I182" s="159"/>
      <c r="J182" s="159"/>
      <c r="K182" s="159"/>
      <c r="L182" s="159"/>
      <c r="M182" s="159"/>
      <c r="N182" s="159"/>
      <c r="O182" s="159"/>
      <c r="P182" s="159"/>
      <c r="Q182" s="159"/>
      <c r="R182" s="159"/>
      <c r="S182" s="159"/>
      <c r="T182" s="159"/>
      <c r="U182" s="159"/>
      <c r="V182" s="159"/>
      <c r="W182" s="159"/>
      <c r="X182" s="159"/>
      <c r="Y182" s="159"/>
      <c r="Z182" s="159"/>
      <c r="AA182" s="159"/>
      <c r="AB182" s="123">
        <f t="shared" ref="AB182:AB184" ca="1" si="84">SUMIF($Q$60:$Q$68,H182,$BS$60:$BS$68)+SUMIF($AM$60:$AM$68,H182,$BS$60:$BS$68)+SUMIF($CL$60:$CL$68,H182,$EN$60:$EN$68)+SUMIF($DH$60:$DH$68,H182,$EN$60:$EN$68)</f>
        <v>3</v>
      </c>
      <c r="AC182" s="123"/>
      <c r="AD182" s="123"/>
      <c r="AE182" s="123">
        <f ca="1">SUMIF($Q$60:$Q$68,H182,$BO$60:$BO$68)+SUMIF($AM$60:$AM$68,H182,$BQ$60:$BQ$68)+SUMIF($CL$60:$CL$68,H182,$EJ$60:$EJ$68)+SUMIF($DH$60:$DH$68,H182,$EL$60:$EL$68)</f>
        <v>4</v>
      </c>
      <c r="AF182" s="123"/>
      <c r="AG182" s="123"/>
      <c r="AH182" s="123">
        <f t="shared" ref="AH182:AH184" ca="1" si="85">AK182-AN182</f>
        <v>-3</v>
      </c>
      <c r="AI182" s="123"/>
      <c r="AJ182" s="123"/>
      <c r="AK182" s="123">
        <f t="shared" ref="AK182:AK184" ca="1" si="86">SUMIF($Q$60:$Q$68,H182,$BG$60:$BG$68)+SUMIF($AM$60:$AM$69,H182,$BK$60:$BK$68)+SUMIF($CL$60:$CL$68,H182,$EB$60:$EB$68)+SUMIF($DH$60:$DH$68,H182,$EF$60:$EF$68)</f>
        <v>1</v>
      </c>
      <c r="AL182" s="123"/>
      <c r="AM182" s="123"/>
      <c r="AN182" s="123">
        <f t="shared" ref="AN182:AN184" ca="1" si="87">SUMIF($Q$60:$Q$68,H182,$BK$60:$BK$68)+SUMIF($AM$60:$AM$68,H182,$BG$60:$BG$68)+SUMIF($CL$60:$CL$69,H182,$EF$60:$EF$68)+SUMIF($DH$60:$DH$68,H182,$EB$60:$EB$68)</f>
        <v>4</v>
      </c>
      <c r="AO182" s="123"/>
      <c r="AP182" s="123"/>
      <c r="AQ182" s="158">
        <f ca="1">IF(BT182&lt;4,BW182*100000+(BZ182+100)*100+CC182*1+0.2,GE182+0.00002)</f>
        <v>910707.19999999995</v>
      </c>
      <c r="AR182" s="158"/>
      <c r="AS182" s="158"/>
      <c r="AT182" s="158"/>
      <c r="AU182" s="158"/>
      <c r="AV182" s="158"/>
      <c r="AW182" s="159" t="str">
        <f>H161</f>
        <v>FC Bülach</v>
      </c>
      <c r="AX182" s="159"/>
      <c r="AY182" s="159"/>
      <c r="AZ182" s="159"/>
      <c r="BA182" s="159"/>
      <c r="BB182" s="159"/>
      <c r="BC182" s="159"/>
      <c r="BD182" s="159"/>
      <c r="BE182" s="159"/>
      <c r="BF182" s="159"/>
      <c r="BG182" s="159"/>
      <c r="BH182" s="159"/>
      <c r="BI182" s="159"/>
      <c r="BJ182" s="159"/>
      <c r="BK182" s="159"/>
      <c r="BL182" s="159"/>
      <c r="BM182" s="159"/>
      <c r="BO182" s="41"/>
      <c r="BP182" s="41"/>
      <c r="BQ182" s="41"/>
      <c r="BR182" s="41"/>
      <c r="BS182" s="41"/>
      <c r="BT182" s="123">
        <f t="shared" ref="BT182:BT184" si="88">SUMIF($Q$60:$Q$68,AW182,$BS$60:$BS$68)+SUMIF($AM$60:$AM$68,AW182,$BS$60:$BS$68)+SUMIF($CL$60:$CL$68,AW182,$EN$60:$EN$68)+SUMIF($DH$60:$DH$68,AW182,$EN$60:$EN$68)</f>
        <v>3</v>
      </c>
      <c r="BU182" s="123"/>
      <c r="BV182" s="123"/>
      <c r="BW182" s="123">
        <f t="shared" ref="BW182:BW184" si="89">SUMIF($Q$60:$Q$68,AW182,$BO$60:$BO$68)+SUMIF($AM$60:$AM$68,AW182,$BQ$60:$BQ$69)+SUMIF($CL$60:$CL$68,AW182,$EJ$60:$EJ$68)+SUMIF($DH$60:$DH$68,AW182,$EL$60:$EL$68)</f>
        <v>9</v>
      </c>
      <c r="BX182" s="123"/>
      <c r="BY182" s="123"/>
      <c r="BZ182" s="123">
        <f t="shared" ref="BZ182:BZ184" ca="1" si="90">CC182-CF182</f>
        <v>7</v>
      </c>
      <c r="CA182" s="123"/>
      <c r="CB182" s="123"/>
      <c r="CC182" s="123">
        <f t="shared" ref="CC182:CC184" ca="1" si="91">SUMIF($Q$60:$Q$68,AW182,$BG$60:$BG$68)+SUMIF($AM$60:$AM$69,AW182,$BK$60:$BK$68)+SUMIF($CL$60:$CL$68,AW182,$EB$60:$EB$68)+SUMIF($DH$60:$DH$68,AW182,$EF$60:$EF$68)</f>
        <v>7</v>
      </c>
      <c r="CD182" s="123"/>
      <c r="CE182" s="123"/>
      <c r="CF182" s="123">
        <f t="shared" ref="CF182:CF184" ca="1" si="92">SUMIF($Q$60:$Q$68,AW182,$BK$60:$BK$68)+SUMIF($AM$60:$AM$68,AW182,$BG$60:$BG$68)+SUMIF($CL$60:$CL$69,AW182,$EF$60:$EF$68)+SUMIF($DH$60:$DH$68,AW182,$EB$60:$EB$68)</f>
        <v>0</v>
      </c>
      <c r="CG182" s="123"/>
      <c r="CH182" s="123"/>
      <c r="CI182" s="158">
        <f ca="1">LARGE($AQ$181:$AV$184,2)</f>
        <v>409701.3</v>
      </c>
      <c r="CJ182" s="158"/>
      <c r="CK182" s="158"/>
      <c r="CL182" s="158"/>
      <c r="CM182" s="158"/>
      <c r="CN182" s="158"/>
      <c r="CO182" s="159" t="str">
        <f ca="1">VLOOKUP(CI182,$AQ$181:$BM$184,7,FALSE)</f>
        <v>FC Räterschen</v>
      </c>
      <c r="CP182" s="159"/>
      <c r="CQ182" s="159"/>
      <c r="CR182" s="159"/>
      <c r="CS182" s="159"/>
      <c r="CT182" s="159"/>
      <c r="CU182" s="159"/>
      <c r="CV182" s="159"/>
      <c r="CW182" s="159"/>
      <c r="CX182" s="159"/>
      <c r="CY182" s="159"/>
      <c r="CZ182" s="159"/>
      <c r="DA182" s="159"/>
      <c r="DB182" s="159"/>
      <c r="DC182" s="159"/>
      <c r="DD182" s="159"/>
      <c r="DE182" s="125"/>
      <c r="DF182" s="125"/>
      <c r="DG182" s="15"/>
      <c r="DH182" s="15"/>
      <c r="DI182" s="15"/>
      <c r="DJ182" s="15"/>
      <c r="DK182" s="15"/>
      <c r="DL182" s="15"/>
      <c r="DM182" s="15"/>
      <c r="DN182" s="15"/>
      <c r="DO182" s="15"/>
      <c r="DP182" s="15"/>
      <c r="DQ182" s="15"/>
      <c r="DR182" s="15"/>
      <c r="DS182" s="15"/>
      <c r="DT182" s="15"/>
      <c r="DU182" s="15"/>
      <c r="DV182" s="15"/>
      <c r="DW182" s="15"/>
      <c r="DX182" s="15"/>
      <c r="DY182" s="15"/>
      <c r="DZ182" s="15"/>
      <c r="EA182" s="15"/>
      <c r="EB182" s="15"/>
      <c r="EC182" s="15"/>
      <c r="ED182" s="15"/>
      <c r="EE182" s="15"/>
      <c r="EF182" s="15"/>
      <c r="EG182" s="15"/>
      <c r="EJ182" s="41"/>
      <c r="EK182" s="41"/>
      <c r="EL182" s="41"/>
      <c r="EM182" s="41"/>
      <c r="EN182" s="41"/>
      <c r="ER182" s="290"/>
      <c r="ES182" s="73">
        <f>DL22</f>
        <v>0</v>
      </c>
      <c r="ET182" s="71" t="str">
        <f>IF(ISNUMBER(BK39),BK39,"")</f>
        <v/>
      </c>
      <c r="EU182" s="72"/>
      <c r="EV182" s="71" t="str">
        <f>IF(ISNUMBER(BG50),BG50,"")</f>
        <v/>
      </c>
      <c r="EW182" s="71" t="str">
        <f>IF(ISNUMBER(EF49),EF49,"")</f>
        <v/>
      </c>
      <c r="EX182" s="71" t="str">
        <f>IF(ISNUMBER(#REF!),#REF!,"")</f>
        <v/>
      </c>
      <c r="EY182" s="86"/>
      <c r="EZ182" s="292"/>
      <c r="FA182" s="68">
        <f>ES182</f>
        <v>0</v>
      </c>
      <c r="FB182" s="71">
        <f>IF(AND(ISNUMBER(ET182),ISNUMBER(EU181)),IF(ET182&gt;EU181,3,IF(ET182=EU181,1,0)),0)</f>
        <v>0</v>
      </c>
      <c r="FC182" s="72"/>
      <c r="FD182" s="71">
        <f>IF(AND(ISNUMBER(EV182),ISNUMBER(EU184)),IF(EV182&gt;EU184,3,IF(EV182=EU184,1,0)),0)</f>
        <v>0</v>
      </c>
      <c r="FE182" s="71">
        <f>IF(AND(ISNUMBER(EW182),ISNUMBER(#REF!)),IF(EW182&gt;#REF!,3,IF(EW182=#REF!,1,0)),0)</f>
        <v>0</v>
      </c>
      <c r="FF182" s="71">
        <f>IF(AND(ISNUMBER(EX182),ISNUMBER(#REF!)),IF(EX182&gt;#REF!,3,IF(EX182=#REF!,1,0)),0)</f>
        <v>0</v>
      </c>
      <c r="FG182" s="79"/>
      <c r="FH182" s="79">
        <v>2</v>
      </c>
      <c r="FI182" s="88" t="e">
        <f t="shared" ref="FI182:FI184" si="93">GK182</f>
        <v>#N/A</v>
      </c>
      <c r="FJ182" s="77">
        <f t="shared" ref="FJ182:FJ184" si="94">ES182</f>
        <v>0</v>
      </c>
      <c r="FK182" s="66">
        <f>IF(COUNT(ET182:EX182)=COUNT(EU181:EU184),COUNT(EU181:EU184),"")</f>
        <v>0</v>
      </c>
      <c r="FL182" s="76">
        <f>SUM(FB182:FF182)</f>
        <v>0</v>
      </c>
      <c r="FM182" s="66">
        <f>SUM(ET182:EX182)</f>
        <v>0</v>
      </c>
      <c r="FN182" s="76">
        <f>SUM(EU181:EU184)</f>
        <v>0</v>
      </c>
      <c r="FO182" s="74">
        <f>FM182-FN182</f>
        <v>0</v>
      </c>
      <c r="FP182" s="83"/>
      <c r="FQ182" s="87">
        <f ca="1">BW182*100000+(BZ182+100)*100+CC182*1</f>
        <v>910707</v>
      </c>
      <c r="FR182" s="89">
        <f ca="1">COUNTIF($FQ$167:$FQ$169,FQ182)</f>
        <v>0</v>
      </c>
      <c r="FS182" s="89" t="str">
        <f t="shared" ref="FS182:FS184" ca="1" si="95">IF(FR182=1,"x","")</f>
        <v/>
      </c>
      <c r="FT182" s="83"/>
      <c r="FU182" s="66" t="e">
        <f ca="1">IF(FS182="x",2,IF(FQ184=FQ182,3,IF(#REF!=FQ182,4,IF(#REF!=FQ182,5,1))))</f>
        <v>#REF!</v>
      </c>
      <c r="FV182" s="66" t="e">
        <f ca="1">INDEX(FB182:FF182,1,FU182)</f>
        <v>#REF!</v>
      </c>
      <c r="FW182" s="67" t="e">
        <f ca="1">IF(OR($FR$170=2,$FR$170=4),FV182/10,0)</f>
        <v>#REF!</v>
      </c>
      <c r="FX182" s="81"/>
      <c r="FY182" s="81"/>
      <c r="FZ182" s="66">
        <f>FL182-INDEX(FB182:FF182,1,$FY$166)</f>
        <v>0</v>
      </c>
      <c r="GA182" s="74" t="e">
        <f>FO182-(INDEX(ET182:EX182,1,$FY$166)-INDEX(ET182:ET185,$FY$154,1))</f>
        <v>#VALUE!</v>
      </c>
      <c r="GB182" s="66" t="e">
        <f>FM182-INDEX(ET182:EX182,1,$FY$166)</f>
        <v>#VALUE!</v>
      </c>
      <c r="GC182" s="67">
        <f ca="1">IF(OR($FR$158&lt;&gt;3,FS182="x"),0,FZ182/10+GA182/1000+GB182/100000)</f>
        <v>0</v>
      </c>
      <c r="GD182" s="81"/>
      <c r="GE182" s="67" t="e">
        <f ca="1">FQ182+FW182+GC182</f>
        <v>#REF!</v>
      </c>
      <c r="GF182" s="77" t="e">
        <f ca="1">IF(INDEX(GE181:GE185,FH182)&lt;=INDEX(GE181:GE185,FH181),FH182,FH181)</f>
        <v>#REF!</v>
      </c>
      <c r="GG182" s="77" t="e">
        <f ca="1">IF(INDEX(GE181:GE185,GF182)&gt;=INDEX(GE181:GE185,GF185),GF182,GF185)</f>
        <v>#REF!</v>
      </c>
      <c r="GH182" s="77" t="e">
        <f ca="1">IF(INDEX(GE181:GE185,GG182)&gt;=INDEX(GE181:GE185,#REF!),GG182,#REF!)</f>
        <v>#REF!</v>
      </c>
      <c r="GI182" s="77" t="e">
        <f ca="1">IF(INDEX(GE181:GE185,GH182)&gt;=INDEX(GE181:GE185,GH184),GH182,GH184)</f>
        <v>#REF!</v>
      </c>
      <c r="GJ182" s="77" t="e">
        <f ca="1">IF(INDEX(GE181:GE185,GI182)&gt;=INDEX(GE181:GE185,#REF!),GI182,#REF!)</f>
        <v>#REF!</v>
      </c>
      <c r="GK182" s="56" t="e">
        <f>MATCH(FH182,$GJ$167:$GJ$170,0)</f>
        <v>#N/A</v>
      </c>
      <c r="GL182" s="77">
        <f ca="1">COUNTIF(GE181:GE184,GE182)</f>
        <v>4</v>
      </c>
      <c r="GM182" s="77" t="str">
        <f ca="1">IF(GL182=1,"x","")</f>
        <v/>
      </c>
      <c r="GN182" s="62" t="e">
        <f ca="1">(GM182="x")*GK182</f>
        <v>#N/A</v>
      </c>
      <c r="GO182" s="83"/>
      <c r="GP182" s="83"/>
      <c r="GQ182" s="83"/>
    </row>
    <row r="183" spans="4:199" x14ac:dyDescent="0.2">
      <c r="D183" s="53"/>
      <c r="E183" s="179">
        <v>3</v>
      </c>
      <c r="F183" s="179"/>
      <c r="G183" s="179"/>
      <c r="H183" s="159" t="str">
        <f ca="1">CO183</f>
        <v>FC Embrach</v>
      </c>
      <c r="I183" s="159"/>
      <c r="J183" s="159"/>
      <c r="K183" s="159"/>
      <c r="L183" s="159"/>
      <c r="M183" s="159"/>
      <c r="N183" s="159"/>
      <c r="O183" s="159"/>
      <c r="P183" s="159"/>
      <c r="Q183" s="159"/>
      <c r="R183" s="159"/>
      <c r="S183" s="159"/>
      <c r="T183" s="159"/>
      <c r="U183" s="159"/>
      <c r="V183" s="159"/>
      <c r="W183" s="159"/>
      <c r="X183" s="159"/>
      <c r="Y183" s="159"/>
      <c r="Z183" s="159"/>
      <c r="AA183" s="159"/>
      <c r="AB183" s="123">
        <f t="shared" ca="1" si="84"/>
        <v>3</v>
      </c>
      <c r="AC183" s="123"/>
      <c r="AD183" s="123"/>
      <c r="AE183" s="123">
        <f ca="1">SUMIF($Q$60:$Q$68,H183,$BO$60:$BO$68)+SUMIF($AM$60:$AM$68,H183,$BQ$60:$BQ$68)+SUMIF($CL$60:$CL$68,H183,$EJ$60:$EJ$68)+SUMIF($DH$60:$DH$68,H183,$EL$60:$EL$68)</f>
        <v>2</v>
      </c>
      <c r="AF183" s="123"/>
      <c r="AG183" s="123"/>
      <c r="AH183" s="123">
        <f t="shared" ca="1" si="85"/>
        <v>-1</v>
      </c>
      <c r="AI183" s="123"/>
      <c r="AJ183" s="123"/>
      <c r="AK183" s="123">
        <f t="shared" ca="1" si="86"/>
        <v>0</v>
      </c>
      <c r="AL183" s="123"/>
      <c r="AM183" s="123"/>
      <c r="AN183" s="123">
        <f t="shared" ca="1" si="87"/>
        <v>1</v>
      </c>
      <c r="AO183" s="123"/>
      <c r="AP183" s="123"/>
      <c r="AQ183" s="158">
        <f ca="1">IF(BT183&lt;4,BW183*100000+(BZ183+100)*100+CC183*1+0.3,GE183+0.0003)</f>
        <v>409701.3</v>
      </c>
      <c r="AR183" s="158"/>
      <c r="AS183" s="158"/>
      <c r="AT183" s="158"/>
      <c r="AU183" s="158"/>
      <c r="AV183" s="158"/>
      <c r="AW183" s="159" t="str">
        <f>H167</f>
        <v>FC Räterschen</v>
      </c>
      <c r="AX183" s="159"/>
      <c r="AY183" s="159"/>
      <c r="AZ183" s="159"/>
      <c r="BA183" s="159"/>
      <c r="BB183" s="159"/>
      <c r="BC183" s="159"/>
      <c r="BD183" s="159"/>
      <c r="BE183" s="159"/>
      <c r="BF183" s="159"/>
      <c r="BG183" s="159"/>
      <c r="BH183" s="159"/>
      <c r="BI183" s="159"/>
      <c r="BJ183" s="159"/>
      <c r="BK183" s="159"/>
      <c r="BL183" s="159"/>
      <c r="BM183" s="159"/>
      <c r="BO183" s="41"/>
      <c r="BP183" s="41"/>
      <c r="BQ183" s="41"/>
      <c r="BR183" s="41"/>
      <c r="BS183" s="41"/>
      <c r="BT183" s="123">
        <f t="shared" si="88"/>
        <v>3</v>
      </c>
      <c r="BU183" s="123"/>
      <c r="BV183" s="123"/>
      <c r="BW183" s="123">
        <f t="shared" si="89"/>
        <v>4</v>
      </c>
      <c r="BX183" s="123"/>
      <c r="BY183" s="123"/>
      <c r="BZ183" s="123">
        <f t="shared" ca="1" si="90"/>
        <v>-3</v>
      </c>
      <c r="CA183" s="123"/>
      <c r="CB183" s="123"/>
      <c r="CC183" s="123">
        <f t="shared" ca="1" si="91"/>
        <v>1</v>
      </c>
      <c r="CD183" s="123"/>
      <c r="CE183" s="123"/>
      <c r="CF183" s="123">
        <f t="shared" ca="1" si="92"/>
        <v>4</v>
      </c>
      <c r="CG183" s="123"/>
      <c r="CH183" s="123"/>
      <c r="CI183" s="158">
        <f ca="1">LARGE($AQ$181:$AV$184,3)</f>
        <v>209900.4</v>
      </c>
      <c r="CJ183" s="158"/>
      <c r="CK183" s="158"/>
      <c r="CL183" s="158"/>
      <c r="CM183" s="158"/>
      <c r="CN183" s="158"/>
      <c r="CO183" s="159" t="str">
        <f ca="1">VLOOKUP(CI183,$AQ$181:$BM$184,7,FALSE)</f>
        <v>FC Embrach</v>
      </c>
      <c r="CP183" s="159"/>
      <c r="CQ183" s="159"/>
      <c r="CR183" s="159"/>
      <c r="CS183" s="159"/>
      <c r="CT183" s="159"/>
      <c r="CU183" s="159"/>
      <c r="CV183" s="159"/>
      <c r="CW183" s="159"/>
      <c r="CX183" s="159"/>
      <c r="CY183" s="159"/>
      <c r="CZ183" s="159"/>
      <c r="DA183" s="159"/>
      <c r="DB183" s="159"/>
      <c r="DC183" s="159"/>
      <c r="DD183" s="159"/>
      <c r="DE183" s="125"/>
      <c r="DF183" s="125"/>
      <c r="DG183" s="15"/>
      <c r="DH183" s="15"/>
      <c r="DI183" s="15"/>
      <c r="DJ183" s="15"/>
      <c r="DK183" s="15"/>
      <c r="DL183" s="15"/>
      <c r="DM183" s="15"/>
      <c r="DN183" s="15"/>
      <c r="DO183" s="15"/>
      <c r="DP183" s="15"/>
      <c r="DQ183" s="15"/>
      <c r="DR183" s="15"/>
      <c r="DS183" s="15"/>
      <c r="DT183" s="15"/>
      <c r="DU183" s="15"/>
      <c r="DV183" s="15"/>
      <c r="DW183" s="15"/>
      <c r="DX183" s="15"/>
      <c r="DY183" s="15"/>
      <c r="DZ183" s="15"/>
      <c r="EA183" s="15"/>
      <c r="EB183" s="15"/>
      <c r="EC183" s="15"/>
      <c r="ED183" s="15"/>
      <c r="EE183" s="15"/>
      <c r="EF183" s="15"/>
      <c r="EG183" s="15"/>
      <c r="EJ183" s="41"/>
      <c r="EK183" s="41"/>
      <c r="EL183" s="41"/>
      <c r="EM183" s="41"/>
      <c r="EN183" s="41"/>
      <c r="ER183" s="290"/>
      <c r="ES183" s="73">
        <f>DL22</f>
        <v>0</v>
      </c>
      <c r="ET183" s="71" t="str">
        <f>IF(ISNUMBER(#REF!),#REF!,"")</f>
        <v/>
      </c>
      <c r="EU183" s="71" t="str">
        <f>IF(ISNUMBER(BK49),BK49,"")</f>
        <v/>
      </c>
      <c r="EV183" s="72"/>
      <c r="EW183" s="71" t="str">
        <f>IF(ISNUMBER(BG47),BG47,"")</f>
        <v/>
      </c>
      <c r="EX183" s="71" t="str">
        <f>IF(ISNUMBER(#REF!),#REF!,"")</f>
        <v/>
      </c>
      <c r="EY183" s="86"/>
      <c r="EZ183" s="292"/>
      <c r="FA183" s="68">
        <f>ES183</f>
        <v>0</v>
      </c>
      <c r="FB183" s="71">
        <f>IF(AND(ISNUMBER(ET183),ISNUMBER(EV180)),IF(ET183&gt;EV180,3,IF(ET183=EV180,1,0)),0)</f>
        <v>0</v>
      </c>
      <c r="FC183" s="71">
        <f>IF(AND(ISNUMBER(EU183),ISNUMBER(EV181)),IF(EU183&gt;EV181,3,IF(EU183=EV181,1,0)),0)</f>
        <v>0</v>
      </c>
      <c r="FD183" s="72"/>
      <c r="FE183" s="71">
        <f>IF(AND(ISNUMBER(EW183),ISNUMBER(#REF!)),IF(EW183&gt;#REF!,3,IF(EW183=#REF!,1,0)),0)</f>
        <v>0</v>
      </c>
      <c r="FF183" s="71">
        <f>IF(AND(ISNUMBER(EX183),ISNUMBER(#REF!)),IF(EX183&gt;#REF!,3,IF(EX183=#REF!,1,0)),0)</f>
        <v>0</v>
      </c>
      <c r="FG183" s="79"/>
      <c r="FH183" s="79">
        <v>3</v>
      </c>
      <c r="FI183" s="88" t="e">
        <f t="shared" ref="FI183" si="96">GK183</f>
        <v>#N/A</v>
      </c>
      <c r="FJ183" s="77">
        <f t="shared" ref="FJ183" si="97">ES183</f>
        <v>0</v>
      </c>
      <c r="FK183" s="66" t="str">
        <f>IF(COUNT(ET183:EX183)=COUNT(EV180:EV183),COUNT(EV180:EV183),"")</f>
        <v/>
      </c>
      <c r="FL183" s="76">
        <f>SUM(FB183:FF183)</f>
        <v>0</v>
      </c>
      <c r="FM183" s="66">
        <f>SUM(ET183:EX183)</f>
        <v>0</v>
      </c>
      <c r="FN183" s="76">
        <f>SUM(EV180:EV183)</f>
        <v>0</v>
      </c>
      <c r="FO183" s="74">
        <f>FM183-FN183</f>
        <v>0</v>
      </c>
      <c r="FP183" s="83"/>
      <c r="FQ183" s="87">
        <f ca="1">BW183*100000+(BZ183+100)*100+CC183*1</f>
        <v>409701</v>
      </c>
      <c r="FR183" s="89">
        <f ca="1">COUNTIF($FQ$167:$FQ$169,FQ183)</f>
        <v>0</v>
      </c>
      <c r="FS183" s="89" t="str">
        <f t="shared" ref="FS183" ca="1" si="98">IF(FR183=1,"x","")</f>
        <v/>
      </c>
      <c r="FT183" s="83"/>
      <c r="FU183" s="66" t="e">
        <f ca="1">IF(FS183="x",3,IF(#REF!=FQ183,4,IF(#REF!=FQ183,5,IF(FQ180=FQ183,1,2))))</f>
        <v>#REF!</v>
      </c>
      <c r="FV183" s="66" t="e">
        <f ca="1">INDEX(FB183:FF183,1,FU183)</f>
        <v>#REF!</v>
      </c>
      <c r="FW183" s="67" t="e">
        <f ca="1">IF(OR($FR$170=2,$FR$170=4),FV183/10,0)</f>
        <v>#REF!</v>
      </c>
      <c r="FX183" s="81"/>
      <c r="FY183" s="81"/>
      <c r="FZ183" s="66">
        <f>FL183-INDEX(FB183:FF183,1,$FY$166)</f>
        <v>0</v>
      </c>
      <c r="GA183" s="74" t="e">
        <f>FO183-(INDEX(ET183:EX183,1,$FY$166)-INDEX(ET183:ET185,$FY$154,1))</f>
        <v>#VALUE!</v>
      </c>
      <c r="GB183" s="66">
        <f>FM183-INDEX(ET183:EX183,1,$FY$166)</f>
        <v>0</v>
      </c>
      <c r="GC183" s="67">
        <f ca="1">IF(OR($FR$158&lt;&gt;3,FS183="x"),0,FZ183/10+GA183/1000+GB183/100000)</f>
        <v>0</v>
      </c>
      <c r="GD183" s="81"/>
      <c r="GE183" s="67" t="e">
        <f ca="1">FQ183+FW183+GC183</f>
        <v>#REF!</v>
      </c>
      <c r="GF183" s="77" t="e">
        <f>IF(INDEX(GE183:GE186,FH183)&gt;=INDEX(GE183:GE186,#REF!),FH183,#REF!)</f>
        <v>#REF!</v>
      </c>
      <c r="GG183" s="77" t="e">
        <f ca="1">IF(INDEX(GE180:GE184,GF183)&lt;=INDEX(GE180:GE184,GF180),GF183,GF180)</f>
        <v>#REF!</v>
      </c>
      <c r="GH183" s="77" t="e">
        <f ca="1">IF(INDEX(GE180:GE184,GG183)&gt;=INDEX(GE180:GE184,GG184),GG183,GG184)</f>
        <v>#REF!</v>
      </c>
      <c r="GI183" s="77" t="e">
        <f ca="1">IF(INDEX(GE180:GE184,GH183)&lt;=INDEX(GE180:GE184,GH181),GH183,GH181)</f>
        <v>#REF!</v>
      </c>
      <c r="GJ183" s="77" t="e">
        <f ca="1">IF(INDEX(GE180:GE184,GI183)&gt;=INDEX(GE180:GE184,#REF!),GI183,#REF!)</f>
        <v>#REF!</v>
      </c>
      <c r="GK183" s="56" t="e">
        <f>MATCH(FH183,$GJ$167:$GJ$170,0)</f>
        <v>#N/A</v>
      </c>
      <c r="GL183" s="77">
        <f ca="1">COUNTIF(GE180:GE183,GE183)</f>
        <v>3</v>
      </c>
      <c r="GM183" s="77" t="str">
        <f ca="1">IF(GL183=1,"x","")</f>
        <v/>
      </c>
      <c r="GN183" s="62" t="e">
        <f ca="1">(GM183="x")*GK183</f>
        <v>#N/A</v>
      </c>
      <c r="GO183" s="83"/>
      <c r="GP183" s="83"/>
      <c r="GQ183" s="83"/>
    </row>
    <row r="184" spans="4:199" x14ac:dyDescent="0.2">
      <c r="D184" s="53"/>
      <c r="E184" s="179">
        <v>3</v>
      </c>
      <c r="F184" s="179"/>
      <c r="G184" s="179"/>
      <c r="H184" s="159" t="str">
        <f ca="1">CO184</f>
        <v>FC Niederweningen</v>
      </c>
      <c r="I184" s="159"/>
      <c r="J184" s="159"/>
      <c r="K184" s="159"/>
      <c r="L184" s="159"/>
      <c r="M184" s="159"/>
      <c r="N184" s="159"/>
      <c r="O184" s="159"/>
      <c r="P184" s="159"/>
      <c r="Q184" s="159"/>
      <c r="R184" s="159"/>
      <c r="S184" s="159"/>
      <c r="T184" s="159"/>
      <c r="U184" s="159"/>
      <c r="V184" s="159"/>
      <c r="W184" s="159"/>
      <c r="X184" s="159"/>
      <c r="Y184" s="159"/>
      <c r="Z184" s="159"/>
      <c r="AA184" s="159"/>
      <c r="AB184" s="123">
        <f t="shared" ca="1" si="84"/>
        <v>3</v>
      </c>
      <c r="AC184" s="123"/>
      <c r="AD184" s="123"/>
      <c r="AE184" s="123">
        <f ca="1">SUMIF($Q$60:$Q$68,H184,$BO$60:$BO$68)+SUMIF($AM$60:$AM$68,H184,$BQ$60:$BQ$68)+SUMIF($CL$60:$CL$68,H184,$EJ$60:$EJ$68)+SUMIF($DH$60:$DH$68,H184,$EL$60:$EL$68)</f>
        <v>1</v>
      </c>
      <c r="AF184" s="123"/>
      <c r="AG184" s="123"/>
      <c r="AH184" s="123">
        <f t="shared" ca="1" si="85"/>
        <v>-3</v>
      </c>
      <c r="AI184" s="123"/>
      <c r="AJ184" s="123"/>
      <c r="AK184" s="123">
        <f t="shared" ca="1" si="86"/>
        <v>0</v>
      </c>
      <c r="AL184" s="123"/>
      <c r="AM184" s="123"/>
      <c r="AN184" s="123">
        <f t="shared" ca="1" si="87"/>
        <v>3</v>
      </c>
      <c r="AO184" s="123"/>
      <c r="AP184" s="123"/>
      <c r="AQ184" s="158">
        <f ca="1">IF(BT184&lt;4,BW184*100000+(BZ184+100)*100+CC184*1+0.4,GE184+0.0004)</f>
        <v>209900.4</v>
      </c>
      <c r="AR184" s="158"/>
      <c r="AS184" s="158"/>
      <c r="AT184" s="158"/>
      <c r="AU184" s="158"/>
      <c r="AV184" s="158"/>
      <c r="AW184" s="159" t="str">
        <f>H173</f>
        <v>FC Embrach</v>
      </c>
      <c r="AX184" s="159"/>
      <c r="AY184" s="159"/>
      <c r="AZ184" s="159"/>
      <c r="BA184" s="159"/>
      <c r="BB184" s="159"/>
      <c r="BC184" s="159"/>
      <c r="BD184" s="159"/>
      <c r="BE184" s="159"/>
      <c r="BF184" s="159"/>
      <c r="BG184" s="159"/>
      <c r="BH184" s="159"/>
      <c r="BI184" s="159"/>
      <c r="BJ184" s="159"/>
      <c r="BK184" s="159"/>
      <c r="BL184" s="159"/>
      <c r="BM184" s="159"/>
      <c r="BO184" s="41"/>
      <c r="BP184" s="41"/>
      <c r="BQ184" s="41"/>
      <c r="BR184" s="41"/>
      <c r="BS184" s="41"/>
      <c r="BT184" s="123">
        <f t="shared" si="88"/>
        <v>3</v>
      </c>
      <c r="BU184" s="123"/>
      <c r="BV184" s="123"/>
      <c r="BW184" s="123">
        <f t="shared" si="89"/>
        <v>2</v>
      </c>
      <c r="BX184" s="123"/>
      <c r="BY184" s="123"/>
      <c r="BZ184" s="123">
        <f t="shared" ca="1" si="90"/>
        <v>-1</v>
      </c>
      <c r="CA184" s="123"/>
      <c r="CB184" s="123"/>
      <c r="CC184" s="123">
        <f t="shared" ca="1" si="91"/>
        <v>0</v>
      </c>
      <c r="CD184" s="123"/>
      <c r="CE184" s="123"/>
      <c r="CF184" s="123">
        <f t="shared" ca="1" si="92"/>
        <v>1</v>
      </c>
      <c r="CG184" s="123"/>
      <c r="CH184" s="123"/>
      <c r="CI184" s="158">
        <f ca="1">LARGE($AQ$181:$AV$184,4)</f>
        <v>109700.1</v>
      </c>
      <c r="CJ184" s="158"/>
      <c r="CK184" s="158"/>
      <c r="CL184" s="158"/>
      <c r="CM184" s="158"/>
      <c r="CN184" s="158"/>
      <c r="CO184" s="159" t="str">
        <f ca="1">VLOOKUP(CI184,$AQ$181:$BM$184,7,FALSE)</f>
        <v>FC Niederweningen</v>
      </c>
      <c r="CP184" s="159"/>
      <c r="CQ184" s="159"/>
      <c r="CR184" s="159"/>
      <c r="CS184" s="159"/>
      <c r="CT184" s="159"/>
      <c r="CU184" s="159"/>
      <c r="CV184" s="159"/>
      <c r="CW184" s="159"/>
      <c r="CX184" s="159"/>
      <c r="CY184" s="159"/>
      <c r="CZ184" s="159"/>
      <c r="DA184" s="159"/>
      <c r="DB184" s="159"/>
      <c r="DC184" s="159"/>
      <c r="DD184" s="159"/>
      <c r="DE184" s="125"/>
      <c r="DF184" s="125"/>
      <c r="DG184" s="15"/>
      <c r="DH184" s="15"/>
      <c r="DI184" s="15"/>
      <c r="DJ184" s="15"/>
      <c r="DK184" s="15"/>
      <c r="DL184" s="15"/>
      <c r="DM184" s="15"/>
      <c r="DN184" s="15"/>
      <c r="DO184" s="15"/>
      <c r="DP184" s="15"/>
      <c r="DQ184" s="15"/>
      <c r="DR184" s="15"/>
      <c r="DS184" s="15"/>
      <c r="DT184" s="15"/>
      <c r="DU184" s="15"/>
      <c r="DV184" s="15"/>
      <c r="DW184" s="15"/>
      <c r="DX184" s="15"/>
      <c r="DY184" s="15"/>
      <c r="DZ184" s="15"/>
      <c r="EA184" s="15"/>
      <c r="EB184" s="15"/>
      <c r="EC184" s="15"/>
      <c r="ED184" s="15"/>
      <c r="EE184" s="15"/>
      <c r="EF184" s="15"/>
      <c r="EG184" s="15"/>
      <c r="EJ184" s="41"/>
      <c r="EK184" s="41"/>
      <c r="EL184" s="41"/>
      <c r="EM184" s="41"/>
      <c r="EN184" s="41"/>
      <c r="ER184" s="290"/>
      <c r="ES184" s="73">
        <f>DL23</f>
        <v>0</v>
      </c>
      <c r="ET184" s="71" t="str">
        <f>IF(ISNUMBER(#REF!),#REF!,"")</f>
        <v/>
      </c>
      <c r="EU184" s="71" t="str">
        <f>IF(ISNUMBER(BK50),BK50,"")</f>
        <v/>
      </c>
      <c r="EV184" s="72"/>
      <c r="EW184" s="71" t="str">
        <f>IF(ISNUMBER(BG48),BG48,"")</f>
        <v/>
      </c>
      <c r="EX184" s="71" t="str">
        <f>IF(ISNUMBER(#REF!),#REF!,"")</f>
        <v/>
      </c>
      <c r="EY184" s="86"/>
      <c r="EZ184" s="292"/>
      <c r="FA184" s="68">
        <f>ES184</f>
        <v>0</v>
      </c>
      <c r="FB184" s="71">
        <f>IF(AND(ISNUMBER(ET184),ISNUMBER(EV181)),IF(ET184&gt;EV181,3,IF(ET184=EV181,1,0)),0)</f>
        <v>0</v>
      </c>
      <c r="FC184" s="71">
        <f>IF(AND(ISNUMBER(EU184),ISNUMBER(EV182)),IF(EU184&gt;EV182,3,IF(EU184=EV182,1,0)),0)</f>
        <v>0</v>
      </c>
      <c r="FD184" s="72"/>
      <c r="FE184" s="71">
        <f>IF(AND(ISNUMBER(EW184),ISNUMBER(#REF!)),IF(EW184&gt;#REF!,3,IF(EW184=#REF!,1,0)),0)</f>
        <v>0</v>
      </c>
      <c r="FF184" s="71">
        <f>IF(AND(ISNUMBER(EX184),ISNUMBER(#REF!)),IF(EX184&gt;#REF!,3,IF(EX184=#REF!,1,0)),0)</f>
        <v>0</v>
      </c>
      <c r="FG184" s="79"/>
      <c r="FH184" s="79">
        <v>3</v>
      </c>
      <c r="FI184" s="88" t="e">
        <f t="shared" si="93"/>
        <v>#N/A</v>
      </c>
      <c r="FJ184" s="77">
        <f t="shared" si="94"/>
        <v>0</v>
      </c>
      <c r="FK184" s="66">
        <f>IF(COUNT(ET184:EX184)=COUNT(EV181:EV184),COUNT(EV181:EV184),"")</f>
        <v>0</v>
      </c>
      <c r="FL184" s="76">
        <f>SUM(FB184:FF184)</f>
        <v>0</v>
      </c>
      <c r="FM184" s="66">
        <f>SUM(ET184:EX184)</f>
        <v>0</v>
      </c>
      <c r="FN184" s="76">
        <f>SUM(EV181:EV184)</f>
        <v>0</v>
      </c>
      <c r="FO184" s="74">
        <f>FM184-FN184</f>
        <v>0</v>
      </c>
      <c r="FP184" s="83"/>
      <c r="FQ184" s="87">
        <f ca="1">BW184*100000+(BZ184+100)*100+CC184*1</f>
        <v>209900</v>
      </c>
      <c r="FR184" s="89">
        <f ca="1">COUNTIF($FQ$167:$FQ$169,FQ184)</f>
        <v>0</v>
      </c>
      <c r="FS184" s="89" t="str">
        <f t="shared" ca="1" si="95"/>
        <v/>
      </c>
      <c r="FT184" s="83"/>
      <c r="FU184" s="66" t="e">
        <f ca="1">IF(FS184="x",3,IF(#REF!=FQ184,4,IF(#REF!=FQ184,5,IF(FQ181=FQ184,1,2))))</f>
        <v>#REF!</v>
      </c>
      <c r="FV184" s="66" t="e">
        <f ca="1">INDEX(FB184:FF184,1,FU184)</f>
        <v>#REF!</v>
      </c>
      <c r="FW184" s="67" t="e">
        <f ca="1">IF(OR($FR$170=2,$FR$170=4),FV184/10,0)</f>
        <v>#REF!</v>
      </c>
      <c r="FX184" s="81"/>
      <c r="FY184" s="81"/>
      <c r="FZ184" s="66">
        <f>FL184-INDEX(FB184:FF184,1,$FY$166)</f>
        <v>0</v>
      </c>
      <c r="GA184" s="74" t="e">
        <f>FO184-(INDEX(ET184:EX184,1,$FY$166)-INDEX(ET184:ET186,$FY$154,1))</f>
        <v>#VALUE!</v>
      </c>
      <c r="GB184" s="66">
        <f>FM184-INDEX(ET184:EX184,1,$FY$166)</f>
        <v>0</v>
      </c>
      <c r="GC184" s="67">
        <f ca="1">IF(OR($FR$158&lt;&gt;3,FS184="x"),0,FZ184/10+GA184/1000+GB184/100000)</f>
        <v>0</v>
      </c>
      <c r="GD184" s="81"/>
      <c r="GE184" s="67" t="e">
        <f ca="1">FQ184+FW184+GC184</f>
        <v>#REF!</v>
      </c>
      <c r="GF184" s="77" t="e">
        <f>IF(INDEX(GE184:GE187,FH184)&gt;=INDEX(GE184:GE187,#REF!),FH184,#REF!)</f>
        <v>#REF!</v>
      </c>
      <c r="GG184" s="77" t="e">
        <f ca="1">IF(INDEX(GE181:GE185,GF184)&lt;=INDEX(GE181:GE185,GF181),GF184,GF181)</f>
        <v>#REF!</v>
      </c>
      <c r="GH184" s="77" t="e">
        <f ca="1">IF(INDEX(GE181:GE185,GG184)&gt;=INDEX(GE181:GE185,GG185),GG184,GG185)</f>
        <v>#REF!</v>
      </c>
      <c r="GI184" s="77" t="e">
        <f ca="1">IF(INDEX(GE181:GE185,GH184)&lt;=INDEX(GE181:GE185,GH182),GH184,GH182)</f>
        <v>#REF!</v>
      </c>
      <c r="GJ184" s="77" t="e">
        <f ca="1">IF(INDEX(GE181:GE185,GI184)&gt;=INDEX(GE181:GE185,#REF!),GI184,#REF!)</f>
        <v>#REF!</v>
      </c>
      <c r="GK184" s="56" t="e">
        <f>MATCH(FH184,$GJ$167:$GJ$170,0)</f>
        <v>#N/A</v>
      </c>
      <c r="GL184" s="77">
        <f ca="1">COUNTIF(GE181:GE184,GE184)</f>
        <v>4</v>
      </c>
      <c r="GM184" s="77" t="str">
        <f ca="1">IF(GL184=1,"x","")</f>
        <v/>
      </c>
      <c r="GN184" s="62" t="e">
        <f ca="1">(GM184="x")*GK184</f>
        <v>#N/A</v>
      </c>
      <c r="GO184" s="83"/>
      <c r="GP184" s="83"/>
      <c r="GQ184" s="83"/>
    </row>
    <row r="185" spans="4:199" x14ac:dyDescent="0.2">
      <c r="E185" s="46"/>
      <c r="I185" s="47"/>
      <c r="AB185" s="124">
        <f ca="1">SUM(AB181:AD184)</f>
        <v>12</v>
      </c>
      <c r="AC185" s="124"/>
      <c r="AD185" s="124"/>
      <c r="DR185" s="15"/>
      <c r="DS185" s="15"/>
      <c r="DT185" s="15"/>
      <c r="DU185" s="15"/>
      <c r="DV185" s="15"/>
      <c r="DW185" s="15"/>
      <c r="ER185" s="83"/>
      <c r="ES185" s="86"/>
      <c r="ET185" s="86"/>
      <c r="EU185" s="86"/>
      <c r="EV185" s="86"/>
      <c r="EW185" s="86"/>
      <c r="EX185" s="86"/>
      <c r="EY185" s="86"/>
      <c r="EZ185" s="83"/>
      <c r="FA185" s="83"/>
      <c r="FB185" s="83"/>
      <c r="FC185" s="83"/>
      <c r="FD185" s="83"/>
      <c r="FE185" s="83"/>
      <c r="FF185" s="83"/>
      <c r="FG185" s="83"/>
      <c r="FH185" s="78">
        <v>6</v>
      </c>
      <c r="FI185" s="83"/>
      <c r="FJ185" s="83"/>
      <c r="FK185" s="83"/>
      <c r="FL185" s="83"/>
      <c r="FM185" s="83"/>
      <c r="FN185" s="83"/>
      <c r="FO185" s="83"/>
      <c r="FP185" s="83"/>
      <c r="FQ185" s="90" t="s">
        <v>57</v>
      </c>
      <c r="FR185" s="89">
        <f ca="1">MOD(MIN(FR181:FR184)*MAX(FR181:FR184),11)</f>
        <v>0</v>
      </c>
      <c r="FS185" s="83"/>
      <c r="FT185" s="83"/>
      <c r="FU185" s="84"/>
      <c r="FV185" s="84"/>
      <c r="FW185" s="83"/>
      <c r="FX185" s="81"/>
      <c r="FY185" s="81"/>
      <c r="FZ185" s="81"/>
      <c r="GA185" s="81"/>
      <c r="GB185" s="81"/>
      <c r="GC185" s="81"/>
      <c r="GD185" s="81"/>
      <c r="GE185" s="67">
        <v>0</v>
      </c>
      <c r="GF185" s="77" t="e">
        <f>IF(INDEX(GE185:GE189,FH185)&lt;=INDEX(GE185:GE189,#REF!),FH185,#REF!)</f>
        <v>#REF!</v>
      </c>
      <c r="GG185" s="77" t="e">
        <f ca="1">IF(INDEX(GE181:GE185,GF185)&lt;=INDEX(GE181:GE185,GF182),GF185,GF182)</f>
        <v>#REF!</v>
      </c>
      <c r="GH185" s="77" t="e">
        <f ca="1">IF(INDEX(GE181:GE185,GG185)&lt;=INDEX(GE181:GE185,GG184),GG185,GG184)</f>
        <v>#REF!</v>
      </c>
      <c r="GI185" s="87" t="e">
        <f ca="1">IF(INDEX(GE181:GE185,GH185)&lt;=INDEX(GE181:GE185,#REF!),GH185,#REF!)</f>
        <v>#REF!</v>
      </c>
      <c r="GJ185" s="87" t="e">
        <f ca="1">IF(INDEX(GE181:GE185,GI185)&lt;=INDEX(GE181:GE185,GI181),GI185,GI181)</f>
        <v>#REF!</v>
      </c>
      <c r="GK185" s="56" t="e">
        <f>MATCH(FH185,$GJ$167:$GJ$170,0)</f>
        <v>#N/A</v>
      </c>
      <c r="GL185" s="83"/>
      <c r="GM185" s="83"/>
      <c r="GN185" s="83"/>
      <c r="GO185" s="83"/>
      <c r="GP185" s="83"/>
      <c r="GQ185" s="83"/>
    </row>
    <row r="187" spans="4:199" ht="38.25" x14ac:dyDescent="0.2">
      <c r="D187" s="53"/>
      <c r="E187" s="178" t="s">
        <v>37</v>
      </c>
      <c r="F187" s="178"/>
      <c r="G187" s="178"/>
      <c r="H187" s="184" t="s">
        <v>38</v>
      </c>
      <c r="I187" s="184"/>
      <c r="J187" s="184"/>
      <c r="K187" s="184"/>
      <c r="L187" s="184"/>
      <c r="M187" s="184"/>
      <c r="N187" s="184"/>
      <c r="O187" s="184"/>
      <c r="P187" s="184"/>
      <c r="Q187" s="184"/>
      <c r="R187" s="184"/>
      <c r="S187" s="184"/>
      <c r="T187" s="184"/>
      <c r="U187" s="184"/>
      <c r="V187" s="184"/>
      <c r="W187" s="184"/>
      <c r="X187" s="184"/>
      <c r="Y187" s="184"/>
      <c r="Z187" s="184"/>
      <c r="AA187" s="184"/>
      <c r="AB187" s="169" t="s">
        <v>43</v>
      </c>
      <c r="AC187" s="169"/>
      <c r="AD187" s="169"/>
      <c r="AE187" s="169" t="s">
        <v>39</v>
      </c>
      <c r="AF187" s="169"/>
      <c r="AG187" s="169"/>
      <c r="AH187" s="169" t="s">
        <v>40</v>
      </c>
      <c r="AI187" s="169"/>
      <c r="AJ187" s="169"/>
      <c r="AK187" s="177" t="s">
        <v>44</v>
      </c>
      <c r="AL187" s="177"/>
      <c r="AM187" s="177"/>
      <c r="AN187" s="177" t="s">
        <v>45</v>
      </c>
      <c r="AO187" s="177"/>
      <c r="AP187" s="177"/>
      <c r="AQ187" s="169" t="s">
        <v>41</v>
      </c>
      <c r="AR187" s="169"/>
      <c r="AS187" s="169"/>
      <c r="AT187" s="169"/>
      <c r="AU187" s="169"/>
      <c r="AV187" s="169"/>
      <c r="AW187" s="176" t="s">
        <v>38</v>
      </c>
      <c r="AX187" s="176"/>
      <c r="AY187" s="176"/>
      <c r="AZ187" s="176"/>
      <c r="BA187" s="176"/>
      <c r="BB187" s="176"/>
      <c r="BC187" s="176"/>
      <c r="BD187" s="176"/>
      <c r="BE187" s="176"/>
      <c r="BF187" s="176"/>
      <c r="BG187" s="176"/>
      <c r="BH187" s="176"/>
      <c r="BI187" s="176"/>
      <c r="BJ187" s="176"/>
      <c r="BK187" s="176"/>
      <c r="BL187" s="176"/>
      <c r="BM187" s="176"/>
      <c r="BO187" s="41"/>
      <c r="BP187" s="41"/>
      <c r="BQ187" s="41"/>
      <c r="BR187" s="41"/>
      <c r="BS187" s="41"/>
      <c r="BT187" s="169" t="s">
        <v>43</v>
      </c>
      <c r="BU187" s="169"/>
      <c r="BV187" s="169"/>
      <c r="BW187" s="169" t="s">
        <v>39</v>
      </c>
      <c r="BX187" s="169"/>
      <c r="BY187" s="169"/>
      <c r="BZ187" s="169" t="s">
        <v>40</v>
      </c>
      <c r="CA187" s="169"/>
      <c r="CB187" s="169"/>
      <c r="CC187" s="177" t="s">
        <v>44</v>
      </c>
      <c r="CD187" s="177"/>
      <c r="CE187" s="177"/>
      <c r="CF187" s="168" t="s">
        <v>45</v>
      </c>
      <c r="CG187" s="168"/>
      <c r="CH187" s="168"/>
      <c r="CI187" s="169" t="s">
        <v>42</v>
      </c>
      <c r="CJ187" s="169"/>
      <c r="CK187" s="169"/>
      <c r="CL187" s="169"/>
      <c r="CM187" s="169"/>
      <c r="CN187" s="169"/>
      <c r="CO187" s="176" t="s">
        <v>38</v>
      </c>
      <c r="CP187" s="176"/>
      <c r="CQ187" s="176"/>
      <c r="CR187" s="176"/>
      <c r="CS187" s="176"/>
      <c r="CT187" s="176"/>
      <c r="CU187" s="176"/>
      <c r="CV187" s="176"/>
      <c r="CW187" s="176"/>
      <c r="CX187" s="176"/>
      <c r="CY187" s="176"/>
      <c r="CZ187" s="176"/>
      <c r="DA187" s="176"/>
      <c r="DB187" s="176"/>
      <c r="DC187" s="176"/>
      <c r="DD187" s="176"/>
      <c r="DE187" s="125" t="str">
        <f>AJ53</f>
        <v>Gruppe F - (Plätze 5 - 8)</v>
      </c>
      <c r="DF187" s="125"/>
      <c r="DG187" s="15"/>
      <c r="DH187" s="15"/>
      <c r="DI187" s="15"/>
      <c r="DJ187" s="15"/>
      <c r="DK187" s="15"/>
      <c r="DL187" s="15"/>
      <c r="DM187" s="15"/>
      <c r="DN187" s="15"/>
      <c r="DO187" s="15"/>
      <c r="DP187" s="15"/>
      <c r="DQ187" s="15"/>
      <c r="DR187" s="15"/>
      <c r="DS187" s="15"/>
      <c r="DT187" s="15"/>
      <c r="DU187" s="15"/>
      <c r="DV187" s="15"/>
      <c r="DW187" s="15"/>
      <c r="DX187" s="15"/>
      <c r="DY187" s="15"/>
      <c r="DZ187" s="15"/>
      <c r="EA187" s="15"/>
      <c r="EB187" s="15"/>
      <c r="EC187" s="15"/>
      <c r="ED187" s="15"/>
      <c r="EE187" s="15"/>
      <c r="EF187" s="15"/>
      <c r="EG187" s="15"/>
      <c r="EJ187" s="41"/>
      <c r="EK187" s="41"/>
      <c r="EL187" s="41"/>
      <c r="EM187" s="41"/>
      <c r="EN187" s="41"/>
      <c r="ER187" s="290" t="s">
        <v>56</v>
      </c>
      <c r="ES187" s="85"/>
      <c r="ET187" s="91">
        <f>ES188</f>
        <v>0</v>
      </c>
      <c r="EU187" s="91">
        <f>ES189</f>
        <v>0</v>
      </c>
      <c r="EV187" s="91">
        <f>ES191</f>
        <v>0</v>
      </c>
      <c r="EW187" s="91" t="e">
        <f>#REF!</f>
        <v>#REF!</v>
      </c>
      <c r="EX187" s="91" t="e">
        <f>#REF!</f>
        <v>#REF!</v>
      </c>
      <c r="EY187" s="86"/>
      <c r="EZ187" s="291" t="s">
        <v>59</v>
      </c>
      <c r="FA187" s="87"/>
      <c r="FB187" s="98">
        <f>FA188</f>
        <v>0</v>
      </c>
      <c r="FC187" s="98">
        <f>FA189</f>
        <v>0</v>
      </c>
      <c r="FD187" s="98">
        <f>FA191</f>
        <v>0</v>
      </c>
      <c r="FE187" s="98" t="e">
        <f>#REF!</f>
        <v>#REF!</v>
      </c>
      <c r="FF187" s="98" t="e">
        <f>#REF!</f>
        <v>#REF!</v>
      </c>
      <c r="FG187" s="78"/>
      <c r="FH187" s="78"/>
      <c r="FI187" s="109" t="s">
        <v>61</v>
      </c>
      <c r="FJ187" s="77"/>
      <c r="FK187" s="57" t="s">
        <v>60</v>
      </c>
      <c r="FL187" s="58" t="s">
        <v>58</v>
      </c>
      <c r="FM187" s="58" t="s">
        <v>44</v>
      </c>
      <c r="FN187" s="58" t="s">
        <v>45</v>
      </c>
      <c r="FO187" s="59" t="s">
        <v>40</v>
      </c>
      <c r="FP187" s="83"/>
      <c r="FQ187" s="81"/>
      <c r="FR187" s="81"/>
      <c r="FS187" s="81"/>
      <c r="FT187" s="83"/>
      <c r="FU187" s="84"/>
      <c r="FV187" s="84"/>
      <c r="FW187" s="83"/>
      <c r="FX187" s="81"/>
      <c r="FY187" s="56" t="e">
        <f ca="1">MATCH(1,FR188:FR191,0)</f>
        <v>#N/A</v>
      </c>
      <c r="FZ187" s="66" t="s">
        <v>58</v>
      </c>
      <c r="GA187" s="66" t="s">
        <v>40</v>
      </c>
      <c r="GB187" s="66" t="s">
        <v>44</v>
      </c>
      <c r="GC187" s="81"/>
      <c r="GD187" s="81"/>
      <c r="GE187" s="87" t="s">
        <v>41</v>
      </c>
      <c r="GF187" s="83"/>
      <c r="GG187" s="83"/>
      <c r="GH187" s="83"/>
      <c r="GI187" s="83"/>
      <c r="GJ187" s="83"/>
      <c r="GK187" s="83"/>
      <c r="GL187" s="83"/>
      <c r="GM187" s="83"/>
      <c r="GN187" s="83"/>
      <c r="GO187" s="83"/>
      <c r="GP187" s="83"/>
      <c r="GQ187" s="83"/>
    </row>
    <row r="188" spans="4:199" x14ac:dyDescent="0.2">
      <c r="D188" s="53"/>
      <c r="E188" s="179">
        <v>1</v>
      </c>
      <c r="F188" s="179"/>
      <c r="G188" s="179"/>
      <c r="H188" s="159" t="str">
        <f ca="1">CO188</f>
        <v>FC Rafzerfeld</v>
      </c>
      <c r="I188" s="159"/>
      <c r="J188" s="159"/>
      <c r="K188" s="159"/>
      <c r="L188" s="159"/>
      <c r="M188" s="159"/>
      <c r="N188" s="159"/>
      <c r="O188" s="159"/>
      <c r="P188" s="159"/>
      <c r="Q188" s="159"/>
      <c r="R188" s="159"/>
      <c r="S188" s="159"/>
      <c r="T188" s="159"/>
      <c r="U188" s="159"/>
      <c r="V188" s="159"/>
      <c r="W188" s="159"/>
      <c r="X188" s="159"/>
      <c r="Y188" s="159"/>
      <c r="Z188" s="159"/>
      <c r="AA188" s="159"/>
      <c r="AB188" s="123">
        <f ca="1">SUMIF($Q$60:$Q$68,H188,$BS$60:$BS$68)+SUMIF($AM$60:$AM$68,H188,$BS$60:$BS$68)+SUMIF($CL$60:$CL$68,H188,$EN$60:$EN$68)+SUMIF($DH$60:$DH$68,H188,$EN$60:$EN$68)</f>
        <v>3</v>
      </c>
      <c r="AC188" s="123"/>
      <c r="AD188" s="123"/>
      <c r="AE188" s="123">
        <f ca="1">SUMIF($Q$60:$Q$68,H188,$BO$60:$BO$68)+SUMIF($AM$60:$AM$68,H188,$BQ$60:$BQ$68)+SUMIF($CL$60:$CL$68,H188,$EJ$60:$EJ$68)+SUMIF($DH$60:$DH$68,H188,$EL$60:$EL$68)</f>
        <v>7</v>
      </c>
      <c r="AF188" s="123"/>
      <c r="AG188" s="123"/>
      <c r="AH188" s="123">
        <f ca="1">AK188-AN188</f>
        <v>4</v>
      </c>
      <c r="AI188" s="123"/>
      <c r="AJ188" s="123"/>
      <c r="AK188" s="123">
        <f ca="1">SUMIF($Q$60:$Q$68,H188,$BG$60:$BG$68)+SUMIF($AM$60:$AM$69,H188,$BK$60:$BK$68)+SUMIF($CL$60:$CL$68,H188,$EB$60:$EB$68)+SUMIF($DH$60:$DH$68,H188,$EF$60:$EF$68)</f>
        <v>6</v>
      </c>
      <c r="AL188" s="123"/>
      <c r="AM188" s="123"/>
      <c r="AN188" s="123">
        <f ca="1">SUMIF($Q$60:$Q$68,H188,$BK$60:$BK$68)+SUMIF($AM$60:$AM$68,H188,$BG$60:$BG$68)+SUMIF($CL$60:$CL$69,H188,$EF$60:$EF$68)+SUMIF($DH$60:$DH$68,H188,$EB$60:$EB$68)</f>
        <v>2</v>
      </c>
      <c r="AO188" s="123"/>
      <c r="AP188" s="123"/>
      <c r="AQ188" s="158">
        <f ca="1">IF(BT188&lt;4,BW188*100000+(BZ188+100)*100+CC188*1+0.1,GE188+0.00001)</f>
        <v>610004.1</v>
      </c>
      <c r="AR188" s="158"/>
      <c r="AS188" s="158"/>
      <c r="AT188" s="158"/>
      <c r="AU188" s="158"/>
      <c r="AV188" s="158"/>
      <c r="AW188" s="159" t="str">
        <f>H156</f>
        <v>FC Kloten b</v>
      </c>
      <c r="AX188" s="159"/>
      <c r="AY188" s="159"/>
      <c r="AZ188" s="159"/>
      <c r="BA188" s="159"/>
      <c r="BB188" s="159"/>
      <c r="BC188" s="159"/>
      <c r="BD188" s="159"/>
      <c r="BE188" s="159"/>
      <c r="BF188" s="159"/>
      <c r="BG188" s="159"/>
      <c r="BH188" s="159"/>
      <c r="BI188" s="159"/>
      <c r="BJ188" s="159"/>
      <c r="BK188" s="159"/>
      <c r="BL188" s="159"/>
      <c r="BM188" s="159"/>
      <c r="BO188" s="41"/>
      <c r="BP188" s="41"/>
      <c r="BQ188" s="41"/>
      <c r="BR188" s="41"/>
      <c r="BS188" s="41"/>
      <c r="BT188" s="123">
        <f>SUMIF($Q$60:$Q$68,AW188,$BS$60:$BS$68)+SUMIF($AM$60:$AM$68,AW188,$BS$60:$BS$68)+SUMIF($CL$60:$CL$68,AW188,$EN$60:$EN$68)+SUMIF($DH$60:$DH$68,AW188,$EN$60:$EN$68)</f>
        <v>3</v>
      </c>
      <c r="BU188" s="123"/>
      <c r="BV188" s="123"/>
      <c r="BW188" s="123">
        <f>SUMIF($Q$60:$Q$68,AW188,$BO$60:$BO$68)+SUMIF($AM$60:$AM$68,AW188,$BQ$60:$BQ$69)+SUMIF($CL$60:$CL$68,AW188,$EJ$60:$EJ$68)+SUMIF($DH$60:$DH$68,AW188,$EL$60:$EL$68)</f>
        <v>6</v>
      </c>
      <c r="BX188" s="123"/>
      <c r="BY188" s="123"/>
      <c r="BZ188" s="123">
        <f ca="1">CC188-CF188</f>
        <v>0</v>
      </c>
      <c r="CA188" s="123"/>
      <c r="CB188" s="123"/>
      <c r="CC188" s="123">
        <f ca="1">SUMIF($Q$60:$Q$68,AW188,$BG$60:$BG$68)+SUMIF($AM$60:$AM$69,AW188,$BK$60:$BK$68)+SUMIF($CL$60:$CL$68,AW188,$EB$60:$EB$68)+SUMIF($DH$60:$DH$68,AW188,$EF$60:$EF$68)</f>
        <v>4</v>
      </c>
      <c r="CD188" s="123"/>
      <c r="CE188" s="123"/>
      <c r="CF188" s="123">
        <f ca="1">SUMIF($Q$60:$Q$68,AW188,$BK$60:$BK$68)+SUMIF($AM$60:$AM$68,AW188,$BG$60:$BG$68)+SUMIF($CL$60:$CL$69,AW188,$EF$60:$EF$68)+SUMIF($DH$60:$DH$68,AW188,$EB$60:$EB$68)</f>
        <v>4</v>
      </c>
      <c r="CG188" s="123"/>
      <c r="CH188" s="123"/>
      <c r="CI188" s="158">
        <f ca="1">LARGE($AQ$188:$AV$191,1)</f>
        <v>710406.4</v>
      </c>
      <c r="CJ188" s="158"/>
      <c r="CK188" s="158"/>
      <c r="CL188" s="158"/>
      <c r="CM188" s="158"/>
      <c r="CN188" s="158"/>
      <c r="CO188" s="159" t="str">
        <f ca="1">VLOOKUP(CI188,$AQ$188:$BM$191,7,FALSE)</f>
        <v>FC Rafzerfeld</v>
      </c>
      <c r="CP188" s="159"/>
      <c r="CQ188" s="159"/>
      <c r="CR188" s="159"/>
      <c r="CS188" s="159"/>
      <c r="CT188" s="159"/>
      <c r="CU188" s="159"/>
      <c r="CV188" s="159"/>
      <c r="CW188" s="159"/>
      <c r="CX188" s="159"/>
      <c r="CY188" s="159"/>
      <c r="CZ188" s="159"/>
      <c r="DA188" s="159"/>
      <c r="DB188" s="159"/>
      <c r="DC188" s="159"/>
      <c r="DD188" s="159"/>
      <c r="DE188" s="125"/>
      <c r="DF188" s="125"/>
      <c r="DG188" s="15"/>
      <c r="DH188" s="15"/>
      <c r="DI188" s="15"/>
      <c r="DJ188" s="15"/>
      <c r="DK188" s="15"/>
      <c r="DL188" s="15"/>
      <c r="DM188" s="15"/>
      <c r="DN188" s="15"/>
      <c r="DO188" s="15"/>
      <c r="DP188" s="15"/>
      <c r="DQ188" s="15"/>
      <c r="DR188" s="15"/>
      <c r="DS188" s="15"/>
      <c r="DT188" s="15"/>
      <c r="DU188" s="15"/>
      <c r="DV188" s="15"/>
      <c r="DW188" s="15"/>
      <c r="DX188" s="15"/>
      <c r="DY188" s="15"/>
      <c r="DZ188" s="15"/>
      <c r="EA188" s="15"/>
      <c r="EB188" s="15"/>
      <c r="EC188" s="15"/>
      <c r="ED188" s="15"/>
      <c r="EE188" s="15"/>
      <c r="EF188" s="15"/>
      <c r="EG188" s="15"/>
      <c r="EJ188" s="41"/>
      <c r="EK188" s="41"/>
      <c r="EL188" s="41"/>
      <c r="EM188" s="41"/>
      <c r="EN188" s="41"/>
      <c r="ER188" s="290"/>
      <c r="ES188" s="73">
        <f>DL28</f>
        <v>0</v>
      </c>
      <c r="ET188" s="69"/>
      <c r="EU188" s="70" t="str">
        <f>IF(ISNUMBER(BG52),BG52,"")</f>
        <v/>
      </c>
      <c r="EV188" s="70" t="str">
        <f>IF(ISNUMBER(#REF!),#REF!,"")</f>
        <v/>
      </c>
      <c r="EW188" s="70" t="str">
        <f>IF(ISNUMBER(EB54),EB54,"")</f>
        <v/>
      </c>
      <c r="EX188" s="70" t="str">
        <f>IF(ISNUMBER(BK56),BK56,"")</f>
        <v/>
      </c>
      <c r="EY188" s="86"/>
      <c r="EZ188" s="292"/>
      <c r="FA188" s="68">
        <f>ES188</f>
        <v>0</v>
      </c>
      <c r="FB188" s="69"/>
      <c r="FC188" s="70">
        <f>IF(AND(ISNUMBER(EU188),ISNUMBER(ET189)),IF(EU188&gt;ET189,3,IF(EU188=ET189,1,0)),0)</f>
        <v>0</v>
      </c>
      <c r="FD188" s="70">
        <f>IF(AND(ISNUMBER(EV188),ISNUMBER(ET191)),IF(EV188&gt;ET191,3,IF(EV188=ET191,1,0)),0)</f>
        <v>0</v>
      </c>
      <c r="FE188" s="70">
        <f>IF(AND(ISNUMBER(EW188),ISNUMBER(#REF!)),IF(EW188&gt;#REF!,3,IF(EW188=#REF!,1,0)),0)</f>
        <v>0</v>
      </c>
      <c r="FF188" s="70">
        <f>IF(AND(ISNUMBER(EX188),ISNUMBER(#REF!)),IF(EX188&gt;#REF!,3,IF(EX188=#REF!,1,0)),0)</f>
        <v>0</v>
      </c>
      <c r="FG188" s="78"/>
      <c r="FH188" s="78">
        <v>1</v>
      </c>
      <c r="FI188" s="88" t="e">
        <f>GK188</f>
        <v>#N/A</v>
      </c>
      <c r="FJ188" s="77">
        <f>ES188</f>
        <v>0</v>
      </c>
      <c r="FK188" s="66">
        <f>IF(COUNT(ET188:EX188)=COUNT(ET188:ET191),COUNT(ET188:ET191),"")</f>
        <v>0</v>
      </c>
      <c r="FL188" s="66">
        <f>SUM(FB188:FF188)</f>
        <v>0</v>
      </c>
      <c r="FM188" s="66">
        <f>SUM(ET188:EX188)</f>
        <v>0</v>
      </c>
      <c r="FN188" s="66">
        <f>SUM(ET188:ET191)</f>
        <v>0</v>
      </c>
      <c r="FO188" s="74">
        <f>FM188-FN188</f>
        <v>0</v>
      </c>
      <c r="FP188" s="83"/>
      <c r="FQ188" s="87">
        <f ca="1">BW188*100000+(BZ188+100)*100+CC188*1</f>
        <v>610004</v>
      </c>
      <c r="FR188" s="89">
        <f ca="1">COUNTIF($FQ$167:$FQ$169,FQ188)</f>
        <v>0</v>
      </c>
      <c r="FS188" s="89" t="str">
        <f ca="1">IF(FR188=1,"x","")</f>
        <v/>
      </c>
      <c r="FT188" s="83"/>
      <c r="FU188" s="66" t="e">
        <f ca="1">IF(FS188="x",1,IF(FQ189=FQ188,2,IF(FQ191=FQ188,3,IF(#REF!=FQ188,4,5))))</f>
        <v>#REF!</v>
      </c>
      <c r="FV188" s="66" t="e">
        <f ca="1">INDEX(FB188:FF188,1,FU188)</f>
        <v>#REF!</v>
      </c>
      <c r="FW188" s="67" t="e">
        <f ca="1">IF(OR($FR$170=2,$FR$170=4),FV188/10,0)</f>
        <v>#REF!</v>
      </c>
      <c r="FX188" s="81"/>
      <c r="FY188" s="81"/>
      <c r="FZ188" s="66">
        <f>FL188-INDEX(FB188:FF188,1,$FY$166)</f>
        <v>0</v>
      </c>
      <c r="GA188" s="74" t="e">
        <f>FO188-(INDEX(ET188:EX188,1,$FY$166)-INDEX(ET188:ET191,$FY$154,1))</f>
        <v>#VALUE!</v>
      </c>
      <c r="GB188" s="66" t="e">
        <f>FM188-INDEX(ET188:EX188,1,$FY$166)</f>
        <v>#VALUE!</v>
      </c>
      <c r="GC188" s="67">
        <f ca="1">IF(OR($FR$158&lt;&gt;3,FS188="x"),0,FZ188/10+GA188/1000+GB188/100000)</f>
        <v>0</v>
      </c>
      <c r="GD188" s="81"/>
      <c r="GE188" s="67" t="e">
        <f ca="1">FQ188+FW188+GC188</f>
        <v>#REF!</v>
      </c>
      <c r="GF188" s="77" t="e">
        <f ca="1">IF(INDEX(GE188:GE192,FH188)&gt;=INDEX(GE188:GE192,FH189),FH188,FH189)</f>
        <v>#REF!</v>
      </c>
      <c r="GG188" s="77" t="e">
        <f ca="1">IF(INDEX(GE188:GE192,GF188)&gt;=INDEX(GE188:GE192,GF191),GF188,GF191)</f>
        <v>#REF!</v>
      </c>
      <c r="GH188" s="77" t="e">
        <f ca="1">IF(INDEX(GE188:GE192,GG188)&gt;=INDEX(GE188:GE192,#REF!),GG188,#REF!)</f>
        <v>#REF!</v>
      </c>
      <c r="GI188" s="77" t="e">
        <f ca="1">IF(INDEX(GE188:GE192,GH188)&gt;=INDEX(GE188:GE192,#REF!),GH188,#REF!)</f>
        <v>#REF!</v>
      </c>
      <c r="GJ188" s="77" t="e">
        <f ca="1">IF(INDEX(GE188:GE192,GI188)&gt;=INDEX(GE188:GE192,GI192),GI188,GI192)</f>
        <v>#REF!</v>
      </c>
      <c r="GK188" s="56" t="e">
        <f>MATCH(FH188,$GJ$167:$GJ$170,0)</f>
        <v>#N/A</v>
      </c>
      <c r="GL188" s="77">
        <f ca="1">COUNTIF(GE188:GE191,GE188)</f>
        <v>4</v>
      </c>
      <c r="GM188" s="77" t="str">
        <f ca="1">IF(GL188=1,"x","")</f>
        <v/>
      </c>
      <c r="GN188" s="61" t="e">
        <f ca="1">(GM188="x")*GK188</f>
        <v>#N/A</v>
      </c>
      <c r="GO188" s="83"/>
      <c r="GP188" s="83"/>
      <c r="GQ188" s="83"/>
    </row>
    <row r="189" spans="4:199" x14ac:dyDescent="0.2">
      <c r="D189" s="53"/>
      <c r="E189" s="179">
        <v>2</v>
      </c>
      <c r="F189" s="179"/>
      <c r="G189" s="179"/>
      <c r="H189" s="159" t="str">
        <f ca="1">CO189</f>
        <v>FC Kloten b</v>
      </c>
      <c r="I189" s="159"/>
      <c r="J189" s="159"/>
      <c r="K189" s="159"/>
      <c r="L189" s="159"/>
      <c r="M189" s="159"/>
      <c r="N189" s="159"/>
      <c r="O189" s="159"/>
      <c r="P189" s="159"/>
      <c r="Q189" s="159"/>
      <c r="R189" s="159"/>
      <c r="S189" s="159"/>
      <c r="T189" s="159"/>
      <c r="U189" s="159"/>
      <c r="V189" s="159"/>
      <c r="W189" s="159"/>
      <c r="X189" s="159"/>
      <c r="Y189" s="159"/>
      <c r="Z189" s="159"/>
      <c r="AA189" s="159"/>
      <c r="AB189" s="123">
        <f t="shared" ref="AB189:AB191" ca="1" si="99">SUMIF($Q$60:$Q$68,H189,$BS$60:$BS$68)+SUMIF($AM$60:$AM$68,H189,$BS$60:$BS$68)+SUMIF($CL$60:$CL$68,H189,$EN$60:$EN$68)+SUMIF($DH$60:$DH$68,H189,$EN$60:$EN$68)</f>
        <v>3</v>
      </c>
      <c r="AC189" s="123"/>
      <c r="AD189" s="123"/>
      <c r="AE189" s="123">
        <f ca="1">SUMIF($Q$60:$Q$68,H189,$BO$60:$BO$68)+SUMIF($AM$60:$AM$68,H189,$BQ$60:$BQ$68)+SUMIF($CL$60:$CL$68,H189,$EJ$60:$EJ$68)+SUMIF($DH$60:$DH$68,H189,$EL$60:$EL$68)</f>
        <v>6</v>
      </c>
      <c r="AF189" s="123"/>
      <c r="AG189" s="123"/>
      <c r="AH189" s="123">
        <f t="shared" ref="AH189:AH191" ca="1" si="100">AK189-AN189</f>
        <v>0</v>
      </c>
      <c r="AI189" s="123"/>
      <c r="AJ189" s="123"/>
      <c r="AK189" s="123">
        <f t="shared" ref="AK189:AK191" ca="1" si="101">SUMIF($Q$60:$Q$68,H189,$BG$60:$BG$68)+SUMIF($AM$60:$AM$69,H189,$BK$60:$BK$68)+SUMIF($CL$60:$CL$68,H189,$EB$60:$EB$68)+SUMIF($DH$60:$DH$68,H189,$EF$60:$EF$68)</f>
        <v>4</v>
      </c>
      <c r="AL189" s="123"/>
      <c r="AM189" s="123"/>
      <c r="AN189" s="123">
        <f t="shared" ref="AN189:AN191" ca="1" si="102">SUMIF($Q$60:$Q$68,H189,$BK$60:$BK$68)+SUMIF($AM$60:$AM$68,H189,$BG$60:$BG$68)+SUMIF($CL$60:$CL$69,H189,$EF$60:$EF$68)+SUMIF($DH$60:$DH$68,H189,$EB$60:$EB$68)</f>
        <v>4</v>
      </c>
      <c r="AO189" s="123"/>
      <c r="AP189" s="123"/>
      <c r="AQ189" s="158">
        <f ca="1">IF(BT189&lt;4,BW189*100000+(BZ189+100)*100+CC189*1+0.2,GE189+0.00002)</f>
        <v>409901.2</v>
      </c>
      <c r="AR189" s="158"/>
      <c r="AS189" s="158"/>
      <c r="AT189" s="158"/>
      <c r="AU189" s="158"/>
      <c r="AV189" s="158"/>
      <c r="AW189" s="159" t="str">
        <f>H162</f>
        <v>FC Neftenbach</v>
      </c>
      <c r="AX189" s="159"/>
      <c r="AY189" s="159"/>
      <c r="AZ189" s="159"/>
      <c r="BA189" s="159"/>
      <c r="BB189" s="159"/>
      <c r="BC189" s="159"/>
      <c r="BD189" s="159"/>
      <c r="BE189" s="159"/>
      <c r="BF189" s="159"/>
      <c r="BG189" s="159"/>
      <c r="BH189" s="159"/>
      <c r="BI189" s="159"/>
      <c r="BJ189" s="159"/>
      <c r="BK189" s="159"/>
      <c r="BL189" s="159"/>
      <c r="BM189" s="159"/>
      <c r="BO189" s="41"/>
      <c r="BP189" s="41"/>
      <c r="BQ189" s="41"/>
      <c r="BR189" s="41"/>
      <c r="BS189" s="41"/>
      <c r="BT189" s="123">
        <f t="shared" ref="BT189:BT191" si="103">SUMIF($Q$60:$Q$68,AW189,$BS$60:$BS$68)+SUMIF($AM$60:$AM$68,AW189,$BS$60:$BS$68)+SUMIF($CL$60:$CL$68,AW189,$EN$60:$EN$68)+SUMIF($DH$60:$DH$68,AW189,$EN$60:$EN$68)</f>
        <v>3</v>
      </c>
      <c r="BU189" s="123"/>
      <c r="BV189" s="123"/>
      <c r="BW189" s="123">
        <f t="shared" ref="BW189:BW191" si="104">SUMIF($Q$60:$Q$68,AW189,$BO$60:$BO$68)+SUMIF($AM$60:$AM$68,AW189,$BQ$60:$BQ$69)+SUMIF($CL$60:$CL$68,AW189,$EJ$60:$EJ$68)+SUMIF($DH$60:$DH$68,AW189,$EL$60:$EL$68)</f>
        <v>4</v>
      </c>
      <c r="BX189" s="123"/>
      <c r="BY189" s="123"/>
      <c r="BZ189" s="123">
        <f t="shared" ref="BZ189:BZ191" ca="1" si="105">CC189-CF189</f>
        <v>-1</v>
      </c>
      <c r="CA189" s="123"/>
      <c r="CB189" s="123"/>
      <c r="CC189" s="123">
        <f t="shared" ref="CC189:CC191" ca="1" si="106">SUMIF($Q$60:$Q$68,AW189,$BG$60:$BG$68)+SUMIF($AM$60:$AM$69,AW189,$BK$60:$BK$68)+SUMIF($CL$60:$CL$68,AW189,$EB$60:$EB$68)+SUMIF($DH$60:$DH$68,AW189,$EF$60:$EF$68)</f>
        <v>1</v>
      </c>
      <c r="CD189" s="123"/>
      <c r="CE189" s="123"/>
      <c r="CF189" s="123">
        <f t="shared" ref="CF189:CF191" ca="1" si="107">SUMIF($Q$60:$Q$68,AW189,$BK$60:$BK$68)+SUMIF($AM$60:$AM$68,AW189,$BG$60:$BG$68)+SUMIF($CL$60:$CL$69,AW189,$EF$60:$EF$68)+SUMIF($DH$60:$DH$68,AW189,$EB$60:$EB$68)</f>
        <v>2</v>
      </c>
      <c r="CG189" s="123"/>
      <c r="CH189" s="123"/>
      <c r="CI189" s="158">
        <f ca="1">LARGE($AQ$188:$AV$191,2)</f>
        <v>610004.1</v>
      </c>
      <c r="CJ189" s="158"/>
      <c r="CK189" s="158"/>
      <c r="CL189" s="158"/>
      <c r="CM189" s="158"/>
      <c r="CN189" s="158"/>
      <c r="CO189" s="159" t="str">
        <f ca="1">VLOOKUP(CI189,$AQ$188:$BM$191,7,FALSE)</f>
        <v>FC Kloten b</v>
      </c>
      <c r="CP189" s="159"/>
      <c r="CQ189" s="159"/>
      <c r="CR189" s="159"/>
      <c r="CS189" s="159"/>
      <c r="CT189" s="159"/>
      <c r="CU189" s="159"/>
      <c r="CV189" s="159"/>
      <c r="CW189" s="159"/>
      <c r="CX189" s="159"/>
      <c r="CY189" s="159"/>
      <c r="CZ189" s="159"/>
      <c r="DA189" s="159"/>
      <c r="DB189" s="159"/>
      <c r="DC189" s="159"/>
      <c r="DD189" s="159"/>
      <c r="DE189" s="125"/>
      <c r="DF189" s="125"/>
      <c r="DG189" s="15"/>
      <c r="DH189" s="15"/>
      <c r="DI189" s="15"/>
      <c r="DJ189" s="15"/>
      <c r="DK189" s="15"/>
      <c r="DL189" s="15"/>
      <c r="DM189" s="15"/>
      <c r="DN189" s="15"/>
      <c r="DO189" s="15"/>
      <c r="DP189" s="15"/>
      <c r="DQ189" s="15"/>
      <c r="DR189" s="15"/>
      <c r="DS189" s="15"/>
      <c r="DT189" s="15"/>
      <c r="DU189" s="15"/>
      <c r="DV189" s="15"/>
      <c r="DW189" s="15"/>
      <c r="DX189" s="15"/>
      <c r="DY189" s="15"/>
      <c r="DZ189" s="15"/>
      <c r="EA189" s="15"/>
      <c r="EB189" s="15"/>
      <c r="EC189" s="15"/>
      <c r="ED189" s="15"/>
      <c r="EE189" s="15"/>
      <c r="EF189" s="15"/>
      <c r="EG189" s="15"/>
      <c r="EJ189" s="41"/>
      <c r="EK189" s="41"/>
      <c r="EL189" s="41"/>
      <c r="EM189" s="41"/>
      <c r="EN189" s="41"/>
      <c r="ER189" s="290"/>
      <c r="ES189" s="73">
        <f>DL29</f>
        <v>0</v>
      </c>
      <c r="ET189" s="71" t="str">
        <f>IF(ISNUMBER(BK52),BK52,"")</f>
        <v/>
      </c>
      <c r="EU189" s="72"/>
      <c r="EV189" s="71" t="str">
        <f>IF(ISNUMBER(BG57),BG57,"")</f>
        <v/>
      </c>
      <c r="EW189" s="71" t="str">
        <f>IF(ISNUMBER(EF56),EF56,"")</f>
        <v/>
      </c>
      <c r="EX189" s="71" t="str">
        <f>IF(ISNUMBER(#REF!),#REF!,"")</f>
        <v/>
      </c>
      <c r="EY189" s="86"/>
      <c r="EZ189" s="292"/>
      <c r="FA189" s="68">
        <f>ES189</f>
        <v>0</v>
      </c>
      <c r="FB189" s="71">
        <f>IF(AND(ISNUMBER(ET189),ISNUMBER(EU188)),IF(ET189&gt;EU188,3,IF(ET189=EU188,1,0)),0)</f>
        <v>0</v>
      </c>
      <c r="FC189" s="72"/>
      <c r="FD189" s="71">
        <f>IF(AND(ISNUMBER(EV189),ISNUMBER(EU191)),IF(EV189&gt;EU191,3,IF(EV189=EU191,1,0)),0)</f>
        <v>0</v>
      </c>
      <c r="FE189" s="71">
        <f>IF(AND(ISNUMBER(EW189),ISNUMBER(#REF!)),IF(EW189&gt;#REF!,3,IF(EW189=#REF!,1,0)),0)</f>
        <v>0</v>
      </c>
      <c r="FF189" s="71">
        <f>IF(AND(ISNUMBER(EX189),ISNUMBER(#REF!)),IF(EX189&gt;#REF!,3,IF(EX189=#REF!,1,0)),0)</f>
        <v>0</v>
      </c>
      <c r="FG189" s="79"/>
      <c r="FH189" s="79">
        <v>2</v>
      </c>
      <c r="FI189" s="88" t="e">
        <f t="shared" ref="FI189:FI191" si="108">GK189</f>
        <v>#N/A</v>
      </c>
      <c r="FJ189" s="77">
        <f t="shared" ref="FJ189:FJ191" si="109">ES189</f>
        <v>0</v>
      </c>
      <c r="FK189" s="66">
        <f>IF(COUNT(ET189:EX189)=COUNT(EU188:EU191),COUNT(EU188:EU191),"")</f>
        <v>0</v>
      </c>
      <c r="FL189" s="76">
        <f>SUM(FB189:FF189)</f>
        <v>0</v>
      </c>
      <c r="FM189" s="66">
        <f>SUM(ET189:EX189)</f>
        <v>0</v>
      </c>
      <c r="FN189" s="76">
        <f>SUM(EU188:EU191)</f>
        <v>0</v>
      </c>
      <c r="FO189" s="74">
        <f>FM189-FN189</f>
        <v>0</v>
      </c>
      <c r="FP189" s="83"/>
      <c r="FQ189" s="87">
        <f ca="1">BW189*100000+(BZ189+100)*100+CC189*1</f>
        <v>409901</v>
      </c>
      <c r="FR189" s="89">
        <f ca="1">COUNTIF($FQ$167:$FQ$169,FQ189)</f>
        <v>0</v>
      </c>
      <c r="FS189" s="89" t="str">
        <f t="shared" ref="FS189:FS191" ca="1" si="110">IF(FR189=1,"x","")</f>
        <v/>
      </c>
      <c r="FT189" s="83"/>
      <c r="FU189" s="66" t="e">
        <f ca="1">IF(FS189="x",2,IF(FQ191=FQ189,3,IF(#REF!=FQ189,4,IF(#REF!=FQ189,5,1))))</f>
        <v>#REF!</v>
      </c>
      <c r="FV189" s="66" t="e">
        <f ca="1">INDEX(FB189:FF189,1,FU189)</f>
        <v>#REF!</v>
      </c>
      <c r="FW189" s="67" t="e">
        <f ca="1">IF(OR($FR$170=2,$FR$170=4),FV189/10,0)</f>
        <v>#REF!</v>
      </c>
      <c r="FX189" s="81"/>
      <c r="FY189" s="81"/>
      <c r="FZ189" s="66">
        <f>FL189-INDEX(FB189:FF189,1,$FY$166)</f>
        <v>0</v>
      </c>
      <c r="GA189" s="74" t="e">
        <f>FO189-(INDEX(ET189:EX189,1,$FY$166)-INDEX(ET189:ET192,$FY$154,1))</f>
        <v>#VALUE!</v>
      </c>
      <c r="GB189" s="66" t="e">
        <f>FM189-INDEX(ET189:EX189,1,$FY$166)</f>
        <v>#VALUE!</v>
      </c>
      <c r="GC189" s="67">
        <f ca="1">IF(OR($FR$158&lt;&gt;3,FS189="x"),0,FZ189/10+GA189/1000+GB189/100000)</f>
        <v>0</v>
      </c>
      <c r="GD189" s="81"/>
      <c r="GE189" s="67" t="e">
        <f ca="1">FQ189+FW189+GC189</f>
        <v>#REF!</v>
      </c>
      <c r="GF189" s="77" t="e">
        <f ca="1">IF(INDEX(GE188:GE192,FH189)&lt;=INDEX(GE188:GE192,FH188),FH189,FH188)</f>
        <v>#REF!</v>
      </c>
      <c r="GG189" s="77" t="e">
        <f ca="1">IF(INDEX(GE188:GE192,GF189)&gt;=INDEX(GE188:GE192,GF192),GF189,GF192)</f>
        <v>#REF!</v>
      </c>
      <c r="GH189" s="77" t="e">
        <f ca="1">IF(INDEX(GE188:GE192,GG189)&gt;=INDEX(GE188:GE192,#REF!),GG189,#REF!)</f>
        <v>#REF!</v>
      </c>
      <c r="GI189" s="77" t="e">
        <f ca="1">IF(INDEX(GE188:GE192,GH189)&gt;=INDEX(GE188:GE192,GH191),GH189,GH191)</f>
        <v>#REF!</v>
      </c>
      <c r="GJ189" s="77" t="e">
        <f ca="1">IF(INDEX(GE188:GE192,GI189)&gt;=INDEX(GE188:GE192,#REF!),GI189,#REF!)</f>
        <v>#REF!</v>
      </c>
      <c r="GK189" s="56" t="e">
        <f>MATCH(FH189,$GJ$167:$GJ$170,0)</f>
        <v>#N/A</v>
      </c>
      <c r="GL189" s="77">
        <f ca="1">COUNTIF(GE188:GE191,GE189)</f>
        <v>4</v>
      </c>
      <c r="GM189" s="77" t="str">
        <f ca="1">IF(GL189=1,"x","")</f>
        <v/>
      </c>
      <c r="GN189" s="62" t="e">
        <f ca="1">(GM189="x")*GK189</f>
        <v>#N/A</v>
      </c>
      <c r="GO189" s="83"/>
      <c r="GP189" s="83"/>
      <c r="GQ189" s="83"/>
    </row>
    <row r="190" spans="4:199" x14ac:dyDescent="0.2">
      <c r="D190" s="53"/>
      <c r="E190" s="179">
        <v>3</v>
      </c>
      <c r="F190" s="179"/>
      <c r="G190" s="179"/>
      <c r="H190" s="159" t="str">
        <f ca="1">CO190</f>
        <v>FC Neftenbach</v>
      </c>
      <c r="I190" s="159"/>
      <c r="J190" s="159"/>
      <c r="K190" s="159"/>
      <c r="L190" s="159"/>
      <c r="M190" s="159"/>
      <c r="N190" s="159"/>
      <c r="O190" s="159"/>
      <c r="P190" s="159"/>
      <c r="Q190" s="159"/>
      <c r="R190" s="159"/>
      <c r="S190" s="159"/>
      <c r="T190" s="159"/>
      <c r="U190" s="159"/>
      <c r="V190" s="159"/>
      <c r="W190" s="159"/>
      <c r="X190" s="159"/>
      <c r="Y190" s="159"/>
      <c r="Z190" s="159"/>
      <c r="AA190" s="159"/>
      <c r="AB190" s="123">
        <f t="shared" ca="1" si="99"/>
        <v>3</v>
      </c>
      <c r="AC190" s="123"/>
      <c r="AD190" s="123"/>
      <c r="AE190" s="123">
        <f ca="1">SUMIF($Q$60:$Q$68,H190,$BO$60:$BO$68)+SUMIF($AM$60:$AM$68,H190,$BQ$60:$BQ$68)+SUMIF($CL$60:$CL$68,H190,$EJ$60:$EJ$68)+SUMIF($DH$60:$DH$68,H190,$EL$60:$EL$68)</f>
        <v>4</v>
      </c>
      <c r="AF190" s="123"/>
      <c r="AG190" s="123"/>
      <c r="AH190" s="123">
        <f t="shared" ca="1" si="100"/>
        <v>-1</v>
      </c>
      <c r="AI190" s="123"/>
      <c r="AJ190" s="123"/>
      <c r="AK190" s="123">
        <f t="shared" ca="1" si="101"/>
        <v>1</v>
      </c>
      <c r="AL190" s="123"/>
      <c r="AM190" s="123"/>
      <c r="AN190" s="123">
        <f t="shared" ca="1" si="102"/>
        <v>2</v>
      </c>
      <c r="AO190" s="123"/>
      <c r="AP190" s="123"/>
      <c r="AQ190" s="158">
        <f ca="1">IF(BT190&lt;4,BW190*100000+(BZ190+100)*100+CC190*1+0.3,GE190+0.0003)</f>
        <v>9703.2999999999993</v>
      </c>
      <c r="AR190" s="158"/>
      <c r="AS190" s="158"/>
      <c r="AT190" s="158"/>
      <c r="AU190" s="158"/>
      <c r="AV190" s="158"/>
      <c r="AW190" s="159" t="str">
        <f>H168</f>
        <v>FC Kloten a</v>
      </c>
      <c r="AX190" s="159"/>
      <c r="AY190" s="159"/>
      <c r="AZ190" s="159"/>
      <c r="BA190" s="159"/>
      <c r="BB190" s="159"/>
      <c r="BC190" s="159"/>
      <c r="BD190" s="159"/>
      <c r="BE190" s="159"/>
      <c r="BF190" s="159"/>
      <c r="BG190" s="159"/>
      <c r="BH190" s="159"/>
      <c r="BI190" s="159"/>
      <c r="BJ190" s="159"/>
      <c r="BK190" s="159"/>
      <c r="BL190" s="159"/>
      <c r="BM190" s="159"/>
      <c r="BO190" s="41"/>
      <c r="BP190" s="41"/>
      <c r="BQ190" s="41"/>
      <c r="BR190" s="41"/>
      <c r="BS190" s="41"/>
      <c r="BT190" s="123">
        <f t="shared" si="103"/>
        <v>3</v>
      </c>
      <c r="BU190" s="123"/>
      <c r="BV190" s="123"/>
      <c r="BW190" s="123">
        <f t="shared" si="104"/>
        <v>0</v>
      </c>
      <c r="BX190" s="123"/>
      <c r="BY190" s="123"/>
      <c r="BZ190" s="123">
        <f t="shared" ca="1" si="105"/>
        <v>-3</v>
      </c>
      <c r="CA190" s="123"/>
      <c r="CB190" s="123"/>
      <c r="CC190" s="123">
        <f t="shared" ca="1" si="106"/>
        <v>3</v>
      </c>
      <c r="CD190" s="123"/>
      <c r="CE190" s="123"/>
      <c r="CF190" s="123">
        <f t="shared" ca="1" si="107"/>
        <v>6</v>
      </c>
      <c r="CG190" s="123"/>
      <c r="CH190" s="123"/>
      <c r="CI190" s="158">
        <f ca="1">LARGE($AQ$188:$AV$191,3)</f>
        <v>409901.2</v>
      </c>
      <c r="CJ190" s="158"/>
      <c r="CK190" s="158"/>
      <c r="CL190" s="158"/>
      <c r="CM190" s="158"/>
      <c r="CN190" s="158"/>
      <c r="CO190" s="159" t="str">
        <f ca="1">VLOOKUP(CI190,$AQ$188:$BM$191,7,FALSE)</f>
        <v>FC Neftenbach</v>
      </c>
      <c r="CP190" s="159"/>
      <c r="CQ190" s="159"/>
      <c r="CR190" s="159"/>
      <c r="CS190" s="159"/>
      <c r="CT190" s="159"/>
      <c r="CU190" s="159"/>
      <c r="CV190" s="159"/>
      <c r="CW190" s="159"/>
      <c r="CX190" s="159"/>
      <c r="CY190" s="159"/>
      <c r="CZ190" s="159"/>
      <c r="DA190" s="159"/>
      <c r="DB190" s="159"/>
      <c r="DC190" s="159"/>
      <c r="DD190" s="159"/>
      <c r="DE190" s="125"/>
      <c r="DF190" s="125"/>
      <c r="DG190" s="15"/>
      <c r="DH190" s="15"/>
      <c r="DI190" s="15"/>
      <c r="DJ190" s="15"/>
      <c r="DK190" s="15"/>
      <c r="DL190" s="15"/>
      <c r="DM190" s="15"/>
      <c r="DN190" s="15"/>
      <c r="DO190" s="15"/>
      <c r="DP190" s="15"/>
      <c r="DQ190" s="15"/>
      <c r="DR190" s="15"/>
      <c r="DS190" s="15"/>
      <c r="DT190" s="15"/>
      <c r="DU190" s="15"/>
      <c r="DV190" s="15"/>
      <c r="DW190" s="15"/>
      <c r="DX190" s="15"/>
      <c r="DY190" s="15"/>
      <c r="DZ190" s="15"/>
      <c r="EA190" s="15"/>
      <c r="EB190" s="15"/>
      <c r="EC190" s="15"/>
      <c r="ED190" s="15"/>
      <c r="EE190" s="15"/>
      <c r="EF190" s="15"/>
      <c r="EG190" s="15"/>
      <c r="EJ190" s="41"/>
      <c r="EK190" s="41"/>
      <c r="EL190" s="41"/>
      <c r="EM190" s="41"/>
      <c r="EN190" s="41"/>
      <c r="ER190" s="290"/>
      <c r="ES190" s="73">
        <f>DL29</f>
        <v>0</v>
      </c>
      <c r="ET190" s="71" t="str">
        <f>IF(ISNUMBER(#REF!),#REF!,"")</f>
        <v/>
      </c>
      <c r="EU190" s="71" t="str">
        <f>IF(ISNUMBER(BK56),BK56,"")</f>
        <v/>
      </c>
      <c r="EV190" s="72"/>
      <c r="EW190" s="71" t="str">
        <f>IF(ISNUMBER(BG54),BG54,"")</f>
        <v/>
      </c>
      <c r="EX190" s="71" t="str">
        <f>IF(ISNUMBER(#REF!),#REF!,"")</f>
        <v/>
      </c>
      <c r="EY190" s="86"/>
      <c r="EZ190" s="292"/>
      <c r="FA190" s="68">
        <f>ES190</f>
        <v>0</v>
      </c>
      <c r="FB190" s="71">
        <f>IF(AND(ISNUMBER(ET190),ISNUMBER(EV187)),IF(ET190&gt;EV187,3,IF(ET190=EV187,1,0)),0)</f>
        <v>0</v>
      </c>
      <c r="FC190" s="71">
        <f>IF(AND(ISNUMBER(EU190),ISNUMBER(EV188)),IF(EU190&gt;EV188,3,IF(EU190=EV188,1,0)),0)</f>
        <v>0</v>
      </c>
      <c r="FD190" s="72"/>
      <c r="FE190" s="71">
        <f>IF(AND(ISNUMBER(EW190),ISNUMBER(#REF!)),IF(EW190&gt;#REF!,3,IF(EW190=#REF!,1,0)),0)</f>
        <v>0</v>
      </c>
      <c r="FF190" s="71">
        <f>IF(AND(ISNUMBER(EX190),ISNUMBER(#REF!)),IF(EX190&gt;#REF!,3,IF(EX190=#REF!,1,0)),0)</f>
        <v>0</v>
      </c>
      <c r="FG190" s="79"/>
      <c r="FH190" s="79">
        <v>3</v>
      </c>
      <c r="FI190" s="88" t="e">
        <f t="shared" si="108"/>
        <v>#N/A</v>
      </c>
      <c r="FJ190" s="77">
        <f t="shared" si="109"/>
        <v>0</v>
      </c>
      <c r="FK190" s="66" t="str">
        <f>IF(COUNT(ET190:EX190)=COUNT(EV187:EV190),COUNT(EV187:EV190),"")</f>
        <v/>
      </c>
      <c r="FL190" s="76">
        <f>SUM(FB190:FF190)</f>
        <v>0</v>
      </c>
      <c r="FM190" s="66">
        <f>SUM(ET190:EX190)</f>
        <v>0</v>
      </c>
      <c r="FN190" s="76">
        <f>SUM(EV187:EV190)</f>
        <v>0</v>
      </c>
      <c r="FO190" s="74">
        <f>FM190-FN190</f>
        <v>0</v>
      </c>
      <c r="FP190" s="83"/>
      <c r="FQ190" s="87">
        <f ca="1">BW190*100000+(BZ190+100)*100+CC190*1</f>
        <v>9703</v>
      </c>
      <c r="FR190" s="89">
        <f ca="1">COUNTIF($FQ$167:$FQ$169,FQ190)</f>
        <v>0</v>
      </c>
      <c r="FS190" s="89" t="str">
        <f t="shared" ca="1" si="110"/>
        <v/>
      </c>
      <c r="FT190" s="83"/>
      <c r="FU190" s="66" t="e">
        <f ca="1">IF(FS190="x",3,IF(#REF!=FQ190,4,IF(#REF!=FQ190,5,IF(FQ187=FQ190,1,2))))</f>
        <v>#REF!</v>
      </c>
      <c r="FV190" s="66" t="e">
        <f ca="1">INDEX(FB190:FF190,1,FU190)</f>
        <v>#REF!</v>
      </c>
      <c r="FW190" s="67" t="e">
        <f ca="1">IF(OR($FR$170=2,$FR$170=4),FV190/10,0)</f>
        <v>#REF!</v>
      </c>
      <c r="FX190" s="81"/>
      <c r="FY190" s="81"/>
      <c r="FZ190" s="66">
        <f>FL190-INDEX(FB190:FF190,1,$FY$166)</f>
        <v>0</v>
      </c>
      <c r="GA190" s="74" t="e">
        <f>FO190-(INDEX(ET190:EX190,1,$FY$166)-INDEX(ET190:ET192,$FY$154,1))</f>
        <v>#VALUE!</v>
      </c>
      <c r="GB190" s="66">
        <f>FM190-INDEX(ET190:EX190,1,$FY$166)</f>
        <v>0</v>
      </c>
      <c r="GC190" s="67">
        <f ca="1">IF(OR($FR$158&lt;&gt;3,FS190="x"),0,FZ190/10+GA190/1000+GB190/100000)</f>
        <v>0</v>
      </c>
      <c r="GD190" s="81"/>
      <c r="GE190" s="67" t="e">
        <f ca="1">FQ190+FW190+GC190</f>
        <v>#REF!</v>
      </c>
      <c r="GF190" s="77" t="e">
        <f>IF(INDEX(GE190:GE193,FH190)&gt;=INDEX(GE190:GE193,#REF!),FH190,#REF!)</f>
        <v>#REF!</v>
      </c>
      <c r="GG190" s="77" t="e">
        <f ca="1">IF(INDEX(GE187:GE191,GF190)&lt;=INDEX(GE187:GE191,GF187),GF190,GF187)</f>
        <v>#REF!</v>
      </c>
      <c r="GH190" s="77" t="e">
        <f ca="1">IF(INDEX(GE187:GE191,GG190)&gt;=INDEX(GE187:GE191,GG191),GG190,GG191)</f>
        <v>#REF!</v>
      </c>
      <c r="GI190" s="77" t="e">
        <f ca="1">IF(INDEX(GE187:GE191,GH190)&lt;=INDEX(GE187:GE191,GH188),GH190,GH188)</f>
        <v>#REF!</v>
      </c>
      <c r="GJ190" s="77" t="e">
        <f ca="1">IF(INDEX(GE187:GE191,GI190)&gt;=INDEX(GE187:GE191,#REF!),GI190,#REF!)</f>
        <v>#REF!</v>
      </c>
      <c r="GK190" s="56" t="e">
        <f>MATCH(FH190,$GJ$167:$GJ$170,0)</f>
        <v>#N/A</v>
      </c>
      <c r="GL190" s="77">
        <f ca="1">COUNTIF(GE187:GE190,GE190)</f>
        <v>3</v>
      </c>
      <c r="GM190" s="77" t="str">
        <f ca="1">IF(GL190=1,"x","")</f>
        <v/>
      </c>
      <c r="GN190" s="62" t="e">
        <f ca="1">(GM190="x")*GK190</f>
        <v>#N/A</v>
      </c>
      <c r="GO190" s="83"/>
      <c r="GP190" s="83"/>
      <c r="GQ190" s="83"/>
    </row>
    <row r="191" spans="4:199" x14ac:dyDescent="0.2">
      <c r="D191" s="53"/>
      <c r="E191" s="179">
        <v>3</v>
      </c>
      <c r="F191" s="179"/>
      <c r="G191" s="179"/>
      <c r="H191" s="159" t="str">
        <f ca="1">CO191</f>
        <v>FC Kloten a</v>
      </c>
      <c r="I191" s="159"/>
      <c r="J191" s="159"/>
      <c r="K191" s="159"/>
      <c r="L191" s="159"/>
      <c r="M191" s="159"/>
      <c r="N191" s="159"/>
      <c r="O191" s="159"/>
      <c r="P191" s="159"/>
      <c r="Q191" s="159"/>
      <c r="R191" s="159"/>
      <c r="S191" s="159"/>
      <c r="T191" s="159"/>
      <c r="U191" s="159"/>
      <c r="V191" s="159"/>
      <c r="W191" s="159"/>
      <c r="X191" s="159"/>
      <c r="Y191" s="159"/>
      <c r="Z191" s="159"/>
      <c r="AA191" s="159"/>
      <c r="AB191" s="123">
        <f t="shared" ca="1" si="99"/>
        <v>3</v>
      </c>
      <c r="AC191" s="123"/>
      <c r="AD191" s="123"/>
      <c r="AE191" s="123">
        <f ca="1">SUMIF($Q$60:$Q$68,H191,$BO$60:$BO$68)+SUMIF($AM$60:$AM$68,H191,$BQ$60:$BQ$68)+SUMIF($CL$60:$CL$68,H191,$EJ$60:$EJ$68)+SUMIF($DH$60:$DH$68,H191,$EL$60:$EL$68)</f>
        <v>0</v>
      </c>
      <c r="AF191" s="123"/>
      <c r="AG191" s="123"/>
      <c r="AH191" s="123">
        <f t="shared" ca="1" si="100"/>
        <v>-3</v>
      </c>
      <c r="AI191" s="123"/>
      <c r="AJ191" s="123"/>
      <c r="AK191" s="123">
        <f t="shared" ca="1" si="101"/>
        <v>3</v>
      </c>
      <c r="AL191" s="123"/>
      <c r="AM191" s="123"/>
      <c r="AN191" s="123">
        <f t="shared" ca="1" si="102"/>
        <v>6</v>
      </c>
      <c r="AO191" s="123"/>
      <c r="AP191" s="123"/>
      <c r="AQ191" s="158">
        <f ca="1">IF(BT191&lt;4,BW191*100000+(BZ191+100)*100+CC191*1+0.4,GE191+0.0004)</f>
        <v>710406.4</v>
      </c>
      <c r="AR191" s="158"/>
      <c r="AS191" s="158"/>
      <c r="AT191" s="158"/>
      <c r="AU191" s="158"/>
      <c r="AV191" s="158"/>
      <c r="AW191" s="159" t="str">
        <f>H174</f>
        <v>FC Rafzerfeld</v>
      </c>
      <c r="AX191" s="159"/>
      <c r="AY191" s="159"/>
      <c r="AZ191" s="159"/>
      <c r="BA191" s="159"/>
      <c r="BB191" s="159"/>
      <c r="BC191" s="159"/>
      <c r="BD191" s="159"/>
      <c r="BE191" s="159"/>
      <c r="BF191" s="159"/>
      <c r="BG191" s="159"/>
      <c r="BH191" s="159"/>
      <c r="BI191" s="159"/>
      <c r="BJ191" s="159"/>
      <c r="BK191" s="159"/>
      <c r="BL191" s="159"/>
      <c r="BM191" s="159"/>
      <c r="BO191" s="41"/>
      <c r="BP191" s="41"/>
      <c r="BQ191" s="41"/>
      <c r="BR191" s="41"/>
      <c r="BS191" s="41"/>
      <c r="BT191" s="123">
        <f t="shared" si="103"/>
        <v>3</v>
      </c>
      <c r="BU191" s="123"/>
      <c r="BV191" s="123"/>
      <c r="BW191" s="123">
        <f t="shared" si="104"/>
        <v>7</v>
      </c>
      <c r="BX191" s="123"/>
      <c r="BY191" s="123"/>
      <c r="BZ191" s="123">
        <f t="shared" ca="1" si="105"/>
        <v>4</v>
      </c>
      <c r="CA191" s="123"/>
      <c r="CB191" s="123"/>
      <c r="CC191" s="123">
        <f t="shared" ca="1" si="106"/>
        <v>6</v>
      </c>
      <c r="CD191" s="123"/>
      <c r="CE191" s="123"/>
      <c r="CF191" s="123">
        <f t="shared" ca="1" si="107"/>
        <v>2</v>
      </c>
      <c r="CG191" s="123"/>
      <c r="CH191" s="123"/>
      <c r="CI191" s="158">
        <f ca="1">LARGE($AQ$188:$AV$191,4)</f>
        <v>9703.2999999999993</v>
      </c>
      <c r="CJ191" s="158"/>
      <c r="CK191" s="158"/>
      <c r="CL191" s="158"/>
      <c r="CM191" s="158"/>
      <c r="CN191" s="158"/>
      <c r="CO191" s="159" t="str">
        <f ca="1">VLOOKUP(CI191,$AQ$188:$BM$191,7,FALSE)</f>
        <v>FC Kloten a</v>
      </c>
      <c r="CP191" s="159"/>
      <c r="CQ191" s="159"/>
      <c r="CR191" s="159"/>
      <c r="CS191" s="159"/>
      <c r="CT191" s="159"/>
      <c r="CU191" s="159"/>
      <c r="CV191" s="159"/>
      <c r="CW191" s="159"/>
      <c r="CX191" s="159"/>
      <c r="CY191" s="159"/>
      <c r="CZ191" s="159"/>
      <c r="DA191" s="159"/>
      <c r="DB191" s="159"/>
      <c r="DC191" s="159"/>
      <c r="DD191" s="159"/>
      <c r="DE191" s="125"/>
      <c r="DF191" s="125"/>
      <c r="DG191" s="15"/>
      <c r="DH191" s="15"/>
      <c r="DI191" s="15"/>
      <c r="DJ191" s="15"/>
      <c r="DK191" s="15"/>
      <c r="DL191" s="15"/>
      <c r="DM191" s="15"/>
      <c r="DN191" s="15"/>
      <c r="DO191" s="15"/>
      <c r="DP191" s="15"/>
      <c r="DQ191" s="15"/>
      <c r="DR191" s="15"/>
      <c r="DS191" s="15"/>
      <c r="DT191" s="15"/>
      <c r="DU191" s="15"/>
      <c r="DV191" s="15"/>
      <c r="DW191" s="15"/>
      <c r="DX191" s="15"/>
      <c r="DY191" s="15"/>
      <c r="DZ191" s="15"/>
      <c r="EA191" s="15"/>
      <c r="EB191" s="15"/>
      <c r="EC191" s="15"/>
      <c r="ED191" s="15"/>
      <c r="EE191" s="15"/>
      <c r="EF191" s="15"/>
      <c r="EG191" s="15"/>
      <c r="EJ191" s="41"/>
      <c r="EK191" s="41"/>
      <c r="EL191" s="41"/>
      <c r="EM191" s="41"/>
      <c r="EN191" s="41"/>
      <c r="ER191" s="290"/>
      <c r="ES191" s="73">
        <f>DL30</f>
        <v>0</v>
      </c>
      <c r="ET191" s="71" t="str">
        <f>IF(ISNUMBER(#REF!),#REF!,"")</f>
        <v/>
      </c>
      <c r="EU191" s="71" t="str">
        <f>IF(ISNUMBER(BK57),BK57,"")</f>
        <v/>
      </c>
      <c r="EV191" s="72"/>
      <c r="EW191" s="71" t="str">
        <f>IF(ISNUMBER(BG55),BG55,"")</f>
        <v/>
      </c>
      <c r="EX191" s="71" t="str">
        <f>IF(ISNUMBER(#REF!),#REF!,"")</f>
        <v/>
      </c>
      <c r="EY191" s="86"/>
      <c r="EZ191" s="292"/>
      <c r="FA191" s="68">
        <f>ES191</f>
        <v>0</v>
      </c>
      <c r="FB191" s="71">
        <f>IF(AND(ISNUMBER(ET191),ISNUMBER(EV188)),IF(ET191&gt;EV188,3,IF(ET191=EV188,1,0)),0)</f>
        <v>0</v>
      </c>
      <c r="FC191" s="71">
        <f>IF(AND(ISNUMBER(EU191),ISNUMBER(EV189)),IF(EU191&gt;EV189,3,IF(EU191=EV189,1,0)),0)</f>
        <v>0</v>
      </c>
      <c r="FD191" s="72"/>
      <c r="FE191" s="71">
        <f>IF(AND(ISNUMBER(EW191),ISNUMBER(#REF!)),IF(EW191&gt;#REF!,3,IF(EW191=#REF!,1,0)),0)</f>
        <v>0</v>
      </c>
      <c r="FF191" s="71">
        <f>IF(AND(ISNUMBER(EX191),ISNUMBER(#REF!)),IF(EX191&gt;#REF!,3,IF(EX191=#REF!,1,0)),0)</f>
        <v>0</v>
      </c>
      <c r="FG191" s="79"/>
      <c r="FH191" s="79">
        <v>3</v>
      </c>
      <c r="FI191" s="88" t="e">
        <f t="shared" si="108"/>
        <v>#N/A</v>
      </c>
      <c r="FJ191" s="77">
        <f t="shared" si="109"/>
        <v>0</v>
      </c>
      <c r="FK191" s="66">
        <f>IF(COUNT(ET191:EX191)=COUNT(EV188:EV191),COUNT(EV188:EV191),"")</f>
        <v>0</v>
      </c>
      <c r="FL191" s="76">
        <f>SUM(FB191:FF191)</f>
        <v>0</v>
      </c>
      <c r="FM191" s="66">
        <f>SUM(ET191:EX191)</f>
        <v>0</v>
      </c>
      <c r="FN191" s="76">
        <f>SUM(EV188:EV191)</f>
        <v>0</v>
      </c>
      <c r="FO191" s="74">
        <f>FM191-FN191</f>
        <v>0</v>
      </c>
      <c r="FP191" s="83"/>
      <c r="FQ191" s="87">
        <f ca="1">BW191*100000+(BZ191+100)*100+CC191*1</f>
        <v>710406</v>
      </c>
      <c r="FR191" s="89">
        <f ca="1">COUNTIF($FQ$167:$FQ$169,FQ191)</f>
        <v>0</v>
      </c>
      <c r="FS191" s="89" t="str">
        <f t="shared" ca="1" si="110"/>
        <v/>
      </c>
      <c r="FT191" s="83"/>
      <c r="FU191" s="66" t="e">
        <f ca="1">IF(FS191="x",3,IF(#REF!=FQ191,4,IF(#REF!=FQ191,5,IF(FQ188=FQ191,1,2))))</f>
        <v>#REF!</v>
      </c>
      <c r="FV191" s="66" t="e">
        <f ca="1">INDEX(FB191:FF191,1,FU191)</f>
        <v>#REF!</v>
      </c>
      <c r="FW191" s="67" t="e">
        <f ca="1">IF(OR($FR$170=2,$FR$170=4),FV191/10,0)</f>
        <v>#REF!</v>
      </c>
      <c r="FX191" s="81"/>
      <c r="FY191" s="81"/>
      <c r="FZ191" s="66">
        <f>FL191-INDEX(FB191:FF191,1,$FY$166)</f>
        <v>0</v>
      </c>
      <c r="GA191" s="74" t="e">
        <f>FO191-(INDEX(ET191:EX191,1,$FY$166)-INDEX(ET191:ET193,$FY$154,1))</f>
        <v>#VALUE!</v>
      </c>
      <c r="GB191" s="66">
        <f>FM191-INDEX(ET191:EX191,1,$FY$166)</f>
        <v>0</v>
      </c>
      <c r="GC191" s="67">
        <f ca="1">IF(OR($FR$158&lt;&gt;3,FS191="x"),0,FZ191/10+GA191/1000+GB191/100000)</f>
        <v>0</v>
      </c>
      <c r="GD191" s="81"/>
      <c r="GE191" s="67" t="e">
        <f ca="1">FQ191+FW191+GC191</f>
        <v>#REF!</v>
      </c>
      <c r="GF191" s="77" t="e">
        <f>IF(INDEX(GE191:GE194,FH191)&gt;=INDEX(GE191:GE194,#REF!),FH191,#REF!)</f>
        <v>#REF!</v>
      </c>
      <c r="GG191" s="77" t="e">
        <f ca="1">IF(INDEX(GE188:GE192,GF191)&lt;=INDEX(GE188:GE192,GF188),GF191,GF188)</f>
        <v>#REF!</v>
      </c>
      <c r="GH191" s="77" t="e">
        <f ca="1">IF(INDEX(GE188:GE192,GG191)&gt;=INDEX(GE188:GE192,GG192),GG191,GG192)</f>
        <v>#REF!</v>
      </c>
      <c r="GI191" s="77" t="e">
        <f ca="1">IF(INDEX(GE188:GE192,GH191)&lt;=INDEX(GE188:GE192,GH189),GH191,GH189)</f>
        <v>#REF!</v>
      </c>
      <c r="GJ191" s="77" t="e">
        <f ca="1">IF(INDEX(GE188:GE192,GI191)&gt;=INDEX(GE188:GE192,#REF!),GI191,#REF!)</f>
        <v>#REF!</v>
      </c>
      <c r="GK191" s="56" t="e">
        <f>MATCH(FH191,$GJ$167:$GJ$170,0)</f>
        <v>#N/A</v>
      </c>
      <c r="GL191" s="77">
        <f ca="1">COUNTIF(GE188:GE191,GE191)</f>
        <v>4</v>
      </c>
      <c r="GM191" s="77" t="str">
        <f ca="1">IF(GL191=1,"x","")</f>
        <v/>
      </c>
      <c r="GN191" s="62" t="e">
        <f ca="1">(GM191="x")*GK191</f>
        <v>#N/A</v>
      </c>
      <c r="GO191" s="83"/>
      <c r="GP191" s="83"/>
      <c r="GQ191" s="83"/>
    </row>
    <row r="192" spans="4:199" x14ac:dyDescent="0.2">
      <c r="E192" s="46"/>
      <c r="I192" s="47"/>
      <c r="AB192" s="124">
        <f ca="1">SUM(AB188:AD191)</f>
        <v>12</v>
      </c>
      <c r="AC192" s="124"/>
      <c r="AD192" s="124"/>
      <c r="DR192" s="15"/>
      <c r="DS192" s="15"/>
      <c r="DT192" s="15"/>
      <c r="DU192" s="15"/>
      <c r="DV192" s="15"/>
      <c r="DW192" s="15"/>
      <c r="ER192" s="83"/>
      <c r="ES192" s="86"/>
      <c r="ET192" s="86"/>
      <c r="EU192" s="86"/>
      <c r="EV192" s="86"/>
      <c r="EW192" s="86"/>
      <c r="EX192" s="86"/>
      <c r="EY192" s="86"/>
      <c r="EZ192" s="83"/>
      <c r="FA192" s="83"/>
      <c r="FB192" s="83"/>
      <c r="FC192" s="83"/>
      <c r="FD192" s="83"/>
      <c r="FE192" s="83"/>
      <c r="FF192" s="83"/>
      <c r="FG192" s="83"/>
      <c r="FH192" s="78">
        <v>6</v>
      </c>
      <c r="FI192" s="83"/>
      <c r="FJ192" s="83"/>
      <c r="FK192" s="83"/>
      <c r="FL192" s="83"/>
      <c r="FM192" s="83"/>
      <c r="FN192" s="83"/>
      <c r="FO192" s="83"/>
      <c r="FP192" s="83"/>
      <c r="FQ192" s="90" t="s">
        <v>57</v>
      </c>
      <c r="FR192" s="89">
        <f ca="1">MOD(MIN(FR188:FR191)*MAX(FR188:FR191),11)</f>
        <v>0</v>
      </c>
      <c r="FS192" s="83"/>
      <c r="FT192" s="83"/>
      <c r="FU192" s="84"/>
      <c r="FV192" s="84"/>
      <c r="FW192" s="83"/>
      <c r="FX192" s="81"/>
      <c r="FY192" s="81"/>
      <c r="FZ192" s="81"/>
      <c r="GA192" s="81"/>
      <c r="GB192" s="81"/>
      <c r="GC192" s="81"/>
      <c r="GD192" s="81"/>
      <c r="GE192" s="67">
        <v>0</v>
      </c>
      <c r="GF192" s="77" t="e">
        <f>IF(INDEX(GE192:GE196,FH192)&lt;=INDEX(GE192:GE196,#REF!),FH192,#REF!)</f>
        <v>#REF!</v>
      </c>
      <c r="GG192" s="77" t="e">
        <f ca="1">IF(INDEX(GE188:GE192,GF192)&lt;=INDEX(GE188:GE192,GF189),GF192,GF189)</f>
        <v>#REF!</v>
      </c>
      <c r="GH192" s="77" t="e">
        <f ca="1">IF(INDEX(GE188:GE192,GG192)&lt;=INDEX(GE188:GE192,GG191),GG192,GG191)</f>
        <v>#REF!</v>
      </c>
      <c r="GI192" s="87" t="e">
        <f ca="1">IF(INDEX(GE188:GE192,GH192)&lt;=INDEX(GE188:GE192,#REF!),GH192,#REF!)</f>
        <v>#REF!</v>
      </c>
      <c r="GJ192" s="87" t="e">
        <f ca="1">IF(INDEX(GE188:GE192,GI192)&lt;=INDEX(GE188:GE192,GI188),GI192,GI188)</f>
        <v>#REF!</v>
      </c>
      <c r="GK192" s="56" t="e">
        <f>MATCH(FH192,$GJ$167:$GJ$170,0)</f>
        <v>#N/A</v>
      </c>
      <c r="GL192" s="83"/>
      <c r="GM192" s="83"/>
      <c r="GN192" s="83"/>
      <c r="GO192" s="83"/>
      <c r="GP192" s="83"/>
      <c r="GQ192" s="83"/>
    </row>
    <row r="194" spans="4:199" ht="38.25" x14ac:dyDescent="0.2">
      <c r="D194" s="53"/>
      <c r="E194" s="178" t="s">
        <v>37</v>
      </c>
      <c r="F194" s="178"/>
      <c r="G194" s="178"/>
      <c r="H194" s="184" t="s">
        <v>38</v>
      </c>
      <c r="I194" s="184"/>
      <c r="J194" s="184"/>
      <c r="K194" s="184"/>
      <c r="L194" s="184"/>
      <c r="M194" s="184"/>
      <c r="N194" s="184"/>
      <c r="O194" s="184"/>
      <c r="P194" s="184"/>
      <c r="Q194" s="184"/>
      <c r="R194" s="184"/>
      <c r="S194" s="184"/>
      <c r="T194" s="184"/>
      <c r="U194" s="184"/>
      <c r="V194" s="184"/>
      <c r="W194" s="184"/>
      <c r="X194" s="184"/>
      <c r="Y194" s="184"/>
      <c r="Z194" s="184"/>
      <c r="AA194" s="184"/>
      <c r="AB194" s="169" t="s">
        <v>43</v>
      </c>
      <c r="AC194" s="169"/>
      <c r="AD194" s="169"/>
      <c r="AE194" s="169" t="s">
        <v>39</v>
      </c>
      <c r="AF194" s="169"/>
      <c r="AG194" s="169"/>
      <c r="AH194" s="169" t="s">
        <v>40</v>
      </c>
      <c r="AI194" s="169"/>
      <c r="AJ194" s="169"/>
      <c r="AK194" s="177" t="s">
        <v>44</v>
      </c>
      <c r="AL194" s="177"/>
      <c r="AM194" s="177"/>
      <c r="AN194" s="177" t="s">
        <v>45</v>
      </c>
      <c r="AO194" s="177"/>
      <c r="AP194" s="177"/>
      <c r="AQ194" s="169" t="s">
        <v>41</v>
      </c>
      <c r="AR194" s="169"/>
      <c r="AS194" s="169"/>
      <c r="AT194" s="169"/>
      <c r="AU194" s="169"/>
      <c r="AV194" s="169"/>
      <c r="AW194" s="176" t="s">
        <v>38</v>
      </c>
      <c r="AX194" s="176"/>
      <c r="AY194" s="176"/>
      <c r="AZ194" s="176"/>
      <c r="BA194" s="176"/>
      <c r="BB194" s="176"/>
      <c r="BC194" s="176"/>
      <c r="BD194" s="176"/>
      <c r="BE194" s="176"/>
      <c r="BF194" s="176"/>
      <c r="BG194" s="176"/>
      <c r="BH194" s="176"/>
      <c r="BI194" s="176"/>
      <c r="BJ194" s="176"/>
      <c r="BK194" s="176"/>
      <c r="BL194" s="176"/>
      <c r="BM194" s="176"/>
      <c r="BO194" s="41"/>
      <c r="BP194" s="41"/>
      <c r="BQ194" s="41"/>
      <c r="BR194" s="41"/>
      <c r="BS194" s="41"/>
      <c r="BT194" s="169" t="s">
        <v>43</v>
      </c>
      <c r="BU194" s="169"/>
      <c r="BV194" s="169"/>
      <c r="BW194" s="169" t="s">
        <v>39</v>
      </c>
      <c r="BX194" s="169"/>
      <c r="BY194" s="169"/>
      <c r="BZ194" s="169" t="s">
        <v>40</v>
      </c>
      <c r="CA194" s="169"/>
      <c r="CB194" s="169"/>
      <c r="CC194" s="177" t="s">
        <v>44</v>
      </c>
      <c r="CD194" s="177"/>
      <c r="CE194" s="177"/>
      <c r="CF194" s="168" t="s">
        <v>45</v>
      </c>
      <c r="CG194" s="168"/>
      <c r="CH194" s="168"/>
      <c r="CI194" s="169" t="s">
        <v>42</v>
      </c>
      <c r="CJ194" s="169"/>
      <c r="CK194" s="169"/>
      <c r="CL194" s="169"/>
      <c r="CM194" s="169"/>
      <c r="CN194" s="169"/>
      <c r="CO194" s="176" t="s">
        <v>38</v>
      </c>
      <c r="CP194" s="176"/>
      <c r="CQ194" s="176"/>
      <c r="CR194" s="176"/>
      <c r="CS194" s="176"/>
      <c r="CT194" s="176"/>
      <c r="CU194" s="176"/>
      <c r="CV194" s="176"/>
      <c r="CW194" s="176"/>
      <c r="CX194" s="176"/>
      <c r="CY194" s="176"/>
      <c r="CZ194" s="176"/>
      <c r="DA194" s="176"/>
      <c r="DB194" s="176"/>
      <c r="DC194" s="176"/>
      <c r="DD194" s="176"/>
      <c r="DE194" s="125" t="str">
        <f>BW53</f>
        <v>Gruppe G - (Plätze 9 - 12)</v>
      </c>
      <c r="DF194" s="125"/>
      <c r="DG194" s="15"/>
      <c r="DH194" s="15"/>
      <c r="DI194" s="15"/>
      <c r="DJ194" s="15"/>
      <c r="DK194" s="15"/>
      <c r="DL194" s="15"/>
      <c r="DM194" s="15"/>
      <c r="DN194" s="15"/>
      <c r="DO194" s="15"/>
      <c r="DP194" s="15"/>
      <c r="DQ194" s="15"/>
      <c r="DR194" s="15"/>
      <c r="DS194" s="15"/>
      <c r="DT194" s="15"/>
      <c r="DU194" s="15"/>
      <c r="DV194" s="15"/>
      <c r="DW194" s="15"/>
      <c r="DX194" s="15"/>
      <c r="DY194" s="15"/>
      <c r="DZ194" s="15"/>
      <c r="EA194" s="15"/>
      <c r="EB194" s="15"/>
      <c r="EC194" s="15"/>
      <c r="ED194" s="15"/>
      <c r="EE194" s="15"/>
      <c r="EF194" s="15"/>
      <c r="EG194" s="15"/>
      <c r="EJ194" s="41"/>
      <c r="EK194" s="41"/>
      <c r="EL194" s="41"/>
      <c r="EM194" s="41"/>
      <c r="EN194" s="41"/>
      <c r="ER194" s="290" t="s">
        <v>56</v>
      </c>
      <c r="ES194" s="85"/>
      <c r="ET194" s="91">
        <f>ES195</f>
        <v>0</v>
      </c>
      <c r="EU194" s="91">
        <f>ES196</f>
        <v>0</v>
      </c>
      <c r="EV194" s="91">
        <f>ES198</f>
        <v>0</v>
      </c>
      <c r="EW194" s="91" t="e">
        <f>#REF!</f>
        <v>#REF!</v>
      </c>
      <c r="EX194" s="91" t="e">
        <f>#REF!</f>
        <v>#REF!</v>
      </c>
      <c r="EY194" s="86"/>
      <c r="EZ194" s="291" t="s">
        <v>59</v>
      </c>
      <c r="FA194" s="87"/>
      <c r="FB194" s="98">
        <f>FA195</f>
        <v>0</v>
      </c>
      <c r="FC194" s="98">
        <f>FA196</f>
        <v>0</v>
      </c>
      <c r="FD194" s="98">
        <f>FA198</f>
        <v>0</v>
      </c>
      <c r="FE194" s="98" t="e">
        <f>#REF!</f>
        <v>#REF!</v>
      </c>
      <c r="FF194" s="98" t="e">
        <f>#REF!</f>
        <v>#REF!</v>
      </c>
      <c r="FG194" s="78"/>
      <c r="FH194" s="78"/>
      <c r="FI194" s="109" t="s">
        <v>61</v>
      </c>
      <c r="FJ194" s="77"/>
      <c r="FK194" s="57" t="s">
        <v>60</v>
      </c>
      <c r="FL194" s="58" t="s">
        <v>58</v>
      </c>
      <c r="FM194" s="58" t="s">
        <v>44</v>
      </c>
      <c r="FN194" s="58" t="s">
        <v>45</v>
      </c>
      <c r="FO194" s="59" t="s">
        <v>40</v>
      </c>
      <c r="FP194" s="83"/>
      <c r="FQ194" s="81"/>
      <c r="FR194" s="81"/>
      <c r="FS194" s="81"/>
      <c r="FT194" s="83"/>
      <c r="FU194" s="84"/>
      <c r="FV194" s="84"/>
      <c r="FW194" s="83"/>
      <c r="FX194" s="81"/>
      <c r="FY194" s="56" t="e">
        <f ca="1">MATCH(1,FR195:FR198,0)</f>
        <v>#N/A</v>
      </c>
      <c r="FZ194" s="66" t="s">
        <v>58</v>
      </c>
      <c r="GA194" s="66" t="s">
        <v>40</v>
      </c>
      <c r="GB194" s="66" t="s">
        <v>44</v>
      </c>
      <c r="GC194" s="81"/>
      <c r="GD194" s="81"/>
      <c r="GE194" s="87" t="s">
        <v>41</v>
      </c>
      <c r="GF194" s="83"/>
      <c r="GG194" s="83"/>
      <c r="GH194" s="83"/>
      <c r="GI194" s="83"/>
      <c r="GJ194" s="83"/>
      <c r="GK194" s="83"/>
      <c r="GL194" s="83"/>
      <c r="GM194" s="83"/>
      <c r="GN194" s="83"/>
      <c r="GO194" s="83"/>
      <c r="GP194" s="83"/>
      <c r="GQ194" s="83"/>
    </row>
    <row r="195" spans="4:199" x14ac:dyDescent="0.2">
      <c r="D195" s="53"/>
      <c r="E195" s="179">
        <v>1</v>
      </c>
      <c r="F195" s="179"/>
      <c r="G195" s="179"/>
      <c r="H195" s="159" t="str">
        <f ca="1">CO195</f>
        <v>SC Zollikon</v>
      </c>
      <c r="I195" s="159"/>
      <c r="J195" s="159"/>
      <c r="K195" s="159"/>
      <c r="L195" s="159"/>
      <c r="M195" s="159"/>
      <c r="N195" s="159"/>
      <c r="O195" s="159"/>
      <c r="P195" s="159"/>
      <c r="Q195" s="159"/>
      <c r="R195" s="159"/>
      <c r="S195" s="159"/>
      <c r="T195" s="159"/>
      <c r="U195" s="159"/>
      <c r="V195" s="159"/>
      <c r="W195" s="159"/>
      <c r="X195" s="159"/>
      <c r="Y195" s="159"/>
      <c r="Z195" s="159"/>
      <c r="AA195" s="159"/>
      <c r="AB195" s="123">
        <f ca="1">SUMIF($Q$60:$Q$68,H195,$BS$60:$BS$68)+SUMIF($AM$60:$AM$68,H195,$BS$60:$BS$68)+SUMIF($CL$60:$CL$68,H195,$EN$60:$EN$68)+SUMIF($DH$60:$DH$68,H195,$EN$60:$EN$68)</f>
        <v>3</v>
      </c>
      <c r="AC195" s="123"/>
      <c r="AD195" s="123"/>
      <c r="AE195" s="123">
        <f ca="1">SUMIF($Q$60:$Q$68,H195,$BO$60:$BO$68)+SUMIF($AM$60:$AM$68,H195,$BQ$60:$BQ$68)+SUMIF($CL$60:$CL$68,H195,$EJ$60:$EJ$68)+SUMIF($DH$60:$DH$68,H195,$EL$60:$EL$68)</f>
        <v>7</v>
      </c>
      <c r="AF195" s="123"/>
      <c r="AG195" s="123"/>
      <c r="AH195" s="123">
        <f ca="1">AK195-AN195</f>
        <v>2</v>
      </c>
      <c r="AI195" s="123"/>
      <c r="AJ195" s="123"/>
      <c r="AK195" s="123">
        <f ca="1">SUMIF($Q$60:$Q$68,H195,$BG$60:$BG$68)+SUMIF($AM$60:$AM$69,H195,$BK$60:$BK$68)+SUMIF($CL$60:$CL$68,H195,$EB$60:$EB$68)+SUMIF($DH$60:$DH$68,H195,$EF$60:$EF$68)</f>
        <v>3</v>
      </c>
      <c r="AL195" s="123"/>
      <c r="AM195" s="123"/>
      <c r="AN195" s="123">
        <f ca="1">SUMIF($Q$60:$Q$68,H195,$BK$60:$BK$68)+SUMIF($AM$60:$AM$68,H195,$BG$60:$BG$68)+SUMIF($CL$60:$CL$69,H195,$EF$60:$EF$68)+SUMIF($DH$60:$DH$68,H195,$EB$60:$EB$68)</f>
        <v>1</v>
      </c>
      <c r="AO195" s="123"/>
      <c r="AP195" s="123"/>
      <c r="AQ195" s="158">
        <f ca="1">IF(BT195&lt;4,BW195*100000+(BZ195+100)*100+CC195*1+0.1,GE195+0.00001)</f>
        <v>410002.1</v>
      </c>
      <c r="AR195" s="158"/>
      <c r="AS195" s="158"/>
      <c r="AT195" s="158"/>
      <c r="AU195" s="158"/>
      <c r="AV195" s="158"/>
      <c r="AW195" s="159" t="str">
        <f>H157</f>
        <v>FC Wiesendangen</v>
      </c>
      <c r="AX195" s="159"/>
      <c r="AY195" s="159"/>
      <c r="AZ195" s="159"/>
      <c r="BA195" s="159"/>
      <c r="BB195" s="159"/>
      <c r="BC195" s="159"/>
      <c r="BD195" s="159"/>
      <c r="BE195" s="159"/>
      <c r="BF195" s="159"/>
      <c r="BG195" s="159"/>
      <c r="BH195" s="159"/>
      <c r="BI195" s="159"/>
      <c r="BJ195" s="159"/>
      <c r="BK195" s="159"/>
      <c r="BL195" s="159"/>
      <c r="BM195" s="159"/>
      <c r="BO195" s="41"/>
      <c r="BP195" s="41"/>
      <c r="BQ195" s="41"/>
      <c r="BR195" s="41"/>
      <c r="BS195" s="41"/>
      <c r="BT195" s="123">
        <f>SUMIF($Q$60:$Q$68,AW195,$BS$60:$BS$68)+SUMIF($AM$60:$AM$68,AW195,$BS$60:$BS$68)+SUMIF($CL$60:$CL$68,AW195,$EN$60:$EN$68)+SUMIF($DH$60:$DH$68,AW195,$EN$60:$EN$68)</f>
        <v>3</v>
      </c>
      <c r="BU195" s="123"/>
      <c r="BV195" s="123"/>
      <c r="BW195" s="123">
        <f>SUMIF($Q$60:$Q$68,AW195,$BO$60:$BO$68)+SUMIF($AM$60:$AM$68,AW195,$BQ$60:$BQ$69)+SUMIF($CL$60:$CL$68,AW195,$EJ$60:$EJ$68)+SUMIF($DH$60:$DH$68,AW195,$EL$60:$EL$68)</f>
        <v>4</v>
      </c>
      <c r="BX195" s="123"/>
      <c r="BY195" s="123"/>
      <c r="BZ195" s="123">
        <f ca="1">CC195-CF195</f>
        <v>0</v>
      </c>
      <c r="CA195" s="123"/>
      <c r="CB195" s="123"/>
      <c r="CC195" s="123">
        <f ca="1">SUMIF($Q$60:$Q$68,AW195,$BG$60:$BG$68)+SUMIF($AM$60:$AM$69,AW195,$BK$60:$BK$68)+SUMIF($CL$60:$CL$68,AW195,$EB$60:$EB$68)+SUMIF($DH$60:$DH$68,AW195,$EF$60:$EF$68)</f>
        <v>2</v>
      </c>
      <c r="CD195" s="123"/>
      <c r="CE195" s="123"/>
      <c r="CF195" s="123">
        <f ca="1">SUMIF($Q$60:$Q$68,AW195,$BK$60:$BK$68)+SUMIF($AM$60:$AM$68,AW195,$BG$60:$BG$68)+SUMIF($CL$60:$CL$69,AW195,$EF$60:$EF$68)+SUMIF($DH$60:$DH$68,AW195,$EB$60:$EB$68)</f>
        <v>2</v>
      </c>
      <c r="CG195" s="123"/>
      <c r="CH195" s="123"/>
      <c r="CI195" s="158">
        <f ca="1">LARGE($AQ$195:$AV$198,1)</f>
        <v>710203.3</v>
      </c>
      <c r="CJ195" s="158"/>
      <c r="CK195" s="158"/>
      <c r="CL195" s="158"/>
      <c r="CM195" s="158"/>
      <c r="CN195" s="158"/>
      <c r="CO195" s="159" t="str">
        <f ca="1">VLOOKUP(CI195,$AQ$195:$BM$198,7,FALSE)</f>
        <v>SC Zollikon</v>
      </c>
      <c r="CP195" s="159"/>
      <c r="CQ195" s="159"/>
      <c r="CR195" s="159"/>
      <c r="CS195" s="159"/>
      <c r="CT195" s="159"/>
      <c r="CU195" s="159"/>
      <c r="CV195" s="159"/>
      <c r="CW195" s="159"/>
      <c r="CX195" s="159"/>
      <c r="CY195" s="159"/>
      <c r="CZ195" s="159"/>
      <c r="DA195" s="159"/>
      <c r="DB195" s="159"/>
      <c r="DC195" s="159"/>
      <c r="DD195" s="159"/>
      <c r="DE195" s="125"/>
      <c r="DF195" s="125"/>
      <c r="DG195" s="15"/>
      <c r="DH195" s="15"/>
      <c r="DI195" s="15"/>
      <c r="DJ195" s="15"/>
      <c r="DK195" s="15"/>
      <c r="DL195" s="15"/>
      <c r="DM195" s="15"/>
      <c r="DN195" s="15"/>
      <c r="DO195" s="15"/>
      <c r="DP195" s="15"/>
      <c r="DQ195" s="15"/>
      <c r="DR195" s="15"/>
      <c r="DS195" s="15"/>
      <c r="DT195" s="15"/>
      <c r="DU195" s="15"/>
      <c r="DV195" s="15"/>
      <c r="DW195" s="15"/>
      <c r="DX195" s="15"/>
      <c r="DY195" s="15"/>
      <c r="DZ195" s="15"/>
      <c r="EA195" s="15"/>
      <c r="EB195" s="15"/>
      <c r="EC195" s="15"/>
      <c r="ED195" s="15"/>
      <c r="EE195" s="15"/>
      <c r="EF195" s="15"/>
      <c r="EG195" s="15"/>
      <c r="EJ195" s="41"/>
      <c r="EK195" s="41"/>
      <c r="EL195" s="41"/>
      <c r="EM195" s="41"/>
      <c r="EN195" s="41"/>
      <c r="ER195" s="290"/>
      <c r="ES195" s="73">
        <f>DL35</f>
        <v>0</v>
      </c>
      <c r="ET195" s="69"/>
      <c r="EU195" s="70" t="str">
        <f>IF(ISNUMBER(BG59),BG59,"")</f>
        <v/>
      </c>
      <c r="EV195" s="70" t="str">
        <f>IF(ISNUMBER(#REF!),#REF!,"")</f>
        <v/>
      </c>
      <c r="EW195" s="70">
        <f>IF(ISNUMBER(EB61),EB61,"")</f>
        <v>0</v>
      </c>
      <c r="EX195" s="70">
        <f>IF(ISNUMBER(BK63),BK63,"")</f>
        <v>3</v>
      </c>
      <c r="EY195" s="86"/>
      <c r="EZ195" s="292"/>
      <c r="FA195" s="68">
        <f>ES195</f>
        <v>0</v>
      </c>
      <c r="FB195" s="69"/>
      <c r="FC195" s="70">
        <f>IF(AND(ISNUMBER(EU195),ISNUMBER(ET196)),IF(EU195&gt;ET196,3,IF(EU195=ET196,1,0)),0)</f>
        <v>0</v>
      </c>
      <c r="FD195" s="70">
        <f>IF(AND(ISNUMBER(EV195),ISNUMBER(ET198)),IF(EV195&gt;ET198,3,IF(EV195=ET198,1,0)),0)</f>
        <v>0</v>
      </c>
      <c r="FE195" s="70">
        <f>IF(AND(ISNUMBER(EW195),ISNUMBER(#REF!)),IF(EW195&gt;#REF!,3,IF(EW195=#REF!,1,0)),0)</f>
        <v>0</v>
      </c>
      <c r="FF195" s="70">
        <f>IF(AND(ISNUMBER(EX195),ISNUMBER(#REF!)),IF(EX195&gt;#REF!,3,IF(EX195=#REF!,1,0)),0)</f>
        <v>0</v>
      </c>
      <c r="FG195" s="78"/>
      <c r="FH195" s="78">
        <v>1</v>
      </c>
      <c r="FI195" s="88" t="e">
        <f>GK195</f>
        <v>#N/A</v>
      </c>
      <c r="FJ195" s="77">
        <f>ES195</f>
        <v>0</v>
      </c>
      <c r="FK195" s="66" t="str">
        <f>IF(COUNT(ET195:EX195)=COUNT(ET195:ET198),COUNT(ET195:ET198),"")</f>
        <v/>
      </c>
      <c r="FL195" s="66">
        <f>SUM(FB195:FF195)</f>
        <v>0</v>
      </c>
      <c r="FM195" s="66">
        <f>SUM(ET195:EX195)</f>
        <v>3</v>
      </c>
      <c r="FN195" s="66">
        <f>SUM(ET195:ET198)</f>
        <v>0</v>
      </c>
      <c r="FO195" s="74">
        <f>FM195-FN195</f>
        <v>3</v>
      </c>
      <c r="FP195" s="83"/>
      <c r="FQ195" s="87">
        <f ca="1">BW195*100000+(BZ195+100)*100+CC195*1</f>
        <v>410002</v>
      </c>
      <c r="FR195" s="89">
        <f ca="1">COUNTIF($FQ$167:$FQ$169,FQ195)</f>
        <v>0</v>
      </c>
      <c r="FS195" s="89" t="str">
        <f ca="1">IF(FR195=1,"x","")</f>
        <v/>
      </c>
      <c r="FT195" s="83"/>
      <c r="FU195" s="66" t="e">
        <f ca="1">IF(FS195="x",1,IF(FQ196=FQ195,2,IF(FQ198=FQ195,3,IF(#REF!=FQ195,4,5))))</f>
        <v>#REF!</v>
      </c>
      <c r="FV195" s="66" t="e">
        <f ca="1">INDEX(FB195:FF195,1,FU195)</f>
        <v>#REF!</v>
      </c>
      <c r="FW195" s="67" t="e">
        <f ca="1">IF(OR($FR$170=2,$FR$170=4),FV195/10,0)</f>
        <v>#REF!</v>
      </c>
      <c r="FX195" s="81"/>
      <c r="FY195" s="81"/>
      <c r="FZ195" s="66">
        <f>FL195-INDEX(FB195:FF195,1,$FY$166)</f>
        <v>0</v>
      </c>
      <c r="GA195" s="74" t="e">
        <f>FO195-(INDEX(ET195:EX195,1,$FY$166)-INDEX(ET195:ET198,$FY$154,1))</f>
        <v>#VALUE!</v>
      </c>
      <c r="GB195" s="66" t="e">
        <f>FM195-INDEX(ET195:EX195,1,$FY$166)</f>
        <v>#VALUE!</v>
      </c>
      <c r="GC195" s="67">
        <f ca="1">IF(OR($FR$158&lt;&gt;3,FS195="x"),0,FZ195/10+GA195/1000+GB195/100000)</f>
        <v>0</v>
      </c>
      <c r="GD195" s="81"/>
      <c r="GE195" s="67" t="e">
        <f ca="1">FQ195+FW195+GC195</f>
        <v>#REF!</v>
      </c>
      <c r="GF195" s="77" t="e">
        <f ca="1">IF(INDEX(GE195:GE199,FH195)&gt;=INDEX(GE195:GE199,FH196),FH195,FH196)</f>
        <v>#REF!</v>
      </c>
      <c r="GG195" s="77" t="e">
        <f ca="1">IF(INDEX(GE195:GE199,GF195)&gt;=INDEX(GE195:GE199,GF198),GF195,GF198)</f>
        <v>#REF!</v>
      </c>
      <c r="GH195" s="77" t="e">
        <f ca="1">IF(INDEX(GE195:GE199,GG195)&gt;=INDEX(GE195:GE199,#REF!),GG195,#REF!)</f>
        <v>#REF!</v>
      </c>
      <c r="GI195" s="77" t="e">
        <f ca="1">IF(INDEX(GE195:GE199,GH195)&gt;=INDEX(GE195:GE199,#REF!),GH195,#REF!)</f>
        <v>#REF!</v>
      </c>
      <c r="GJ195" s="77" t="e">
        <f ca="1">IF(INDEX(GE195:GE199,GI195)&gt;=INDEX(GE195:GE199,GI199),GI195,GI199)</f>
        <v>#REF!</v>
      </c>
      <c r="GK195" s="56" t="e">
        <f>MATCH(FH195,$GJ$167:$GJ$170,0)</f>
        <v>#N/A</v>
      </c>
      <c r="GL195" s="77">
        <f ca="1">COUNTIF(GE195:GE198,GE195)</f>
        <v>4</v>
      </c>
      <c r="GM195" s="77" t="str">
        <f ca="1">IF(GL195=1,"x","")</f>
        <v/>
      </c>
      <c r="GN195" s="61" t="e">
        <f ca="1">(GM195="x")*GK195</f>
        <v>#N/A</v>
      </c>
      <c r="GO195" s="83"/>
      <c r="GP195" s="83"/>
      <c r="GQ195" s="83"/>
    </row>
    <row r="196" spans="4:199" x14ac:dyDescent="0.2">
      <c r="D196" s="53"/>
      <c r="E196" s="179">
        <v>2</v>
      </c>
      <c r="F196" s="179"/>
      <c r="G196" s="179"/>
      <c r="H196" s="159" t="str">
        <f ca="1">CO196</f>
        <v>FC Wiesendangen</v>
      </c>
      <c r="I196" s="159"/>
      <c r="J196" s="159"/>
      <c r="K196" s="159"/>
      <c r="L196" s="159"/>
      <c r="M196" s="159"/>
      <c r="N196" s="159"/>
      <c r="O196" s="159"/>
      <c r="P196" s="159"/>
      <c r="Q196" s="159"/>
      <c r="R196" s="159"/>
      <c r="S196" s="159"/>
      <c r="T196" s="159"/>
      <c r="U196" s="159"/>
      <c r="V196" s="159"/>
      <c r="W196" s="159"/>
      <c r="X196" s="159"/>
      <c r="Y196" s="159"/>
      <c r="Z196" s="159"/>
      <c r="AA196" s="159"/>
      <c r="AB196" s="123">
        <f t="shared" ref="AB196:AB198" ca="1" si="111">SUMIF($Q$60:$Q$68,H196,$BS$60:$BS$68)+SUMIF($AM$60:$AM$68,H196,$BS$60:$BS$68)+SUMIF($CL$60:$CL$68,H196,$EN$60:$EN$68)+SUMIF($DH$60:$DH$68,H196,$EN$60:$EN$68)</f>
        <v>3</v>
      </c>
      <c r="AC196" s="123"/>
      <c r="AD196" s="123"/>
      <c r="AE196" s="123">
        <f ca="1">SUMIF($Q$60:$Q$68,H196,$BO$60:$BO$68)+SUMIF($AM$60:$AM$68,H196,$BQ$60:$BQ$68)+SUMIF($CL$60:$CL$68,H196,$EJ$60:$EJ$68)+SUMIF($DH$60:$DH$68,H196,$EL$60:$EL$68)</f>
        <v>4</v>
      </c>
      <c r="AF196" s="123"/>
      <c r="AG196" s="123"/>
      <c r="AH196" s="123">
        <f t="shared" ref="AH196:AH198" ca="1" si="112">AK196-AN196</f>
        <v>0</v>
      </c>
      <c r="AI196" s="123"/>
      <c r="AJ196" s="123"/>
      <c r="AK196" s="123">
        <f t="shared" ref="AK196:AK198" ca="1" si="113">SUMIF($Q$60:$Q$68,H196,$BG$60:$BG$68)+SUMIF($AM$60:$AM$69,H196,$BK$60:$BK$68)+SUMIF($CL$60:$CL$68,H196,$EB$60:$EB$68)+SUMIF($DH$60:$DH$68,H196,$EF$60:$EF$68)</f>
        <v>2</v>
      </c>
      <c r="AL196" s="123"/>
      <c r="AM196" s="123"/>
      <c r="AN196" s="123">
        <f t="shared" ref="AN196:AN198" ca="1" si="114">SUMIF($Q$60:$Q$68,H196,$BK$60:$BK$68)+SUMIF($AM$60:$AM$68,H196,$BG$60:$BG$68)+SUMIF($CL$60:$CL$69,H196,$EF$60:$EF$68)+SUMIF($DH$60:$DH$68,H196,$EB$60:$EB$68)</f>
        <v>2</v>
      </c>
      <c r="AO196" s="123"/>
      <c r="AP196" s="123"/>
      <c r="AQ196" s="158">
        <f ca="1">IF(BT196&lt;4,BW196*100000+(BZ196+100)*100+CC196*1+0.2,GE196+0.00002)</f>
        <v>309901.2</v>
      </c>
      <c r="AR196" s="158"/>
      <c r="AS196" s="158"/>
      <c r="AT196" s="158"/>
      <c r="AU196" s="158"/>
      <c r="AV196" s="158"/>
      <c r="AW196" s="159" t="str">
        <f>H163</f>
        <v>SV Würenlos</v>
      </c>
      <c r="AX196" s="159"/>
      <c r="AY196" s="159"/>
      <c r="AZ196" s="159"/>
      <c r="BA196" s="159"/>
      <c r="BB196" s="159"/>
      <c r="BC196" s="159"/>
      <c r="BD196" s="159"/>
      <c r="BE196" s="159"/>
      <c r="BF196" s="159"/>
      <c r="BG196" s="159"/>
      <c r="BH196" s="159"/>
      <c r="BI196" s="159"/>
      <c r="BJ196" s="159"/>
      <c r="BK196" s="159"/>
      <c r="BL196" s="159"/>
      <c r="BM196" s="159"/>
      <c r="BO196" s="41"/>
      <c r="BP196" s="41"/>
      <c r="BQ196" s="41"/>
      <c r="BR196" s="41"/>
      <c r="BS196" s="41"/>
      <c r="BT196" s="123">
        <f t="shared" ref="BT196:BT198" si="115">SUMIF($Q$60:$Q$68,AW196,$BS$60:$BS$68)+SUMIF($AM$60:$AM$68,AW196,$BS$60:$BS$68)+SUMIF($CL$60:$CL$68,AW196,$EN$60:$EN$68)+SUMIF($DH$60:$DH$68,AW196,$EN$60:$EN$68)</f>
        <v>3</v>
      </c>
      <c r="BU196" s="123"/>
      <c r="BV196" s="123"/>
      <c r="BW196" s="123">
        <f t="shared" ref="BW196:BW198" si="116">SUMIF($Q$60:$Q$68,AW196,$BO$60:$BO$68)+SUMIF($AM$60:$AM$68,AW196,$BQ$60:$BQ$69)+SUMIF($CL$60:$CL$68,AW196,$EJ$60:$EJ$68)+SUMIF($DH$60:$DH$68,AW196,$EL$60:$EL$68)</f>
        <v>3</v>
      </c>
      <c r="BX196" s="123"/>
      <c r="BY196" s="123"/>
      <c r="BZ196" s="123">
        <f t="shared" ref="BZ196:BZ198" ca="1" si="117">CC196-CF196</f>
        <v>-1</v>
      </c>
      <c r="CA196" s="123"/>
      <c r="CB196" s="123"/>
      <c r="CC196" s="123">
        <f t="shared" ref="CC196:CC198" ca="1" si="118">SUMIF($Q$60:$Q$68,AW196,$BG$60:$BG$68)+SUMIF($AM$60:$AM$69,AW196,$BK$60:$BK$68)+SUMIF($CL$60:$CL$68,AW196,$EB$60:$EB$68)+SUMIF($DH$60:$DH$68,AW196,$EF$60:$EF$68)</f>
        <v>1</v>
      </c>
      <c r="CD196" s="123"/>
      <c r="CE196" s="123"/>
      <c r="CF196" s="123">
        <f t="shared" ref="CF196:CF198" ca="1" si="119">SUMIF($Q$60:$Q$68,AW196,$BK$60:$BK$68)+SUMIF($AM$60:$AM$68,AW196,$BG$60:$BG$68)+SUMIF($CL$60:$CL$69,AW196,$EF$60:$EF$68)+SUMIF($DH$60:$DH$68,AW196,$EB$60:$EB$68)</f>
        <v>2</v>
      </c>
      <c r="CG196" s="123"/>
      <c r="CH196" s="123"/>
      <c r="CI196" s="158">
        <f ca="1">LARGE($AQ$195:$AV$198,2)</f>
        <v>410002.1</v>
      </c>
      <c r="CJ196" s="158"/>
      <c r="CK196" s="158"/>
      <c r="CL196" s="158"/>
      <c r="CM196" s="158"/>
      <c r="CN196" s="158"/>
      <c r="CO196" s="159" t="str">
        <f ca="1">VLOOKUP(CI196,$AQ$195:$BM$198,7,FALSE)</f>
        <v>FC Wiesendangen</v>
      </c>
      <c r="CP196" s="159"/>
      <c r="CQ196" s="159"/>
      <c r="CR196" s="159"/>
      <c r="CS196" s="159"/>
      <c r="CT196" s="159"/>
      <c r="CU196" s="159"/>
      <c r="CV196" s="159"/>
      <c r="CW196" s="159"/>
      <c r="CX196" s="159"/>
      <c r="CY196" s="159"/>
      <c r="CZ196" s="159"/>
      <c r="DA196" s="159"/>
      <c r="DB196" s="159"/>
      <c r="DC196" s="159"/>
      <c r="DD196" s="159"/>
      <c r="DE196" s="125"/>
      <c r="DF196" s="125"/>
      <c r="DG196" s="15"/>
      <c r="DH196" s="15"/>
      <c r="DI196" s="15"/>
      <c r="DJ196" s="15"/>
      <c r="DK196" s="15"/>
      <c r="DL196" s="15"/>
      <c r="DM196" s="15"/>
      <c r="DN196" s="15"/>
      <c r="DO196" s="15"/>
      <c r="DP196" s="15"/>
      <c r="DQ196" s="15"/>
      <c r="DR196" s="15"/>
      <c r="DS196" s="15"/>
      <c r="DT196" s="15"/>
      <c r="DU196" s="15"/>
      <c r="DV196" s="15"/>
      <c r="DW196" s="15"/>
      <c r="DX196" s="15"/>
      <c r="DY196" s="15"/>
      <c r="DZ196" s="15"/>
      <c r="EA196" s="15"/>
      <c r="EB196" s="15"/>
      <c r="EC196" s="15"/>
      <c r="ED196" s="15"/>
      <c r="EE196" s="15"/>
      <c r="EF196" s="15"/>
      <c r="EG196" s="15"/>
      <c r="EJ196" s="41"/>
      <c r="EK196" s="41"/>
      <c r="EL196" s="41"/>
      <c r="EM196" s="41"/>
      <c r="EN196" s="41"/>
      <c r="ER196" s="290"/>
      <c r="ES196" s="73">
        <f>DL36</f>
        <v>0</v>
      </c>
      <c r="ET196" s="71" t="str">
        <f>IF(ISNUMBER(BK59),BK59,"")</f>
        <v/>
      </c>
      <c r="EU196" s="72"/>
      <c r="EV196" s="71">
        <f>IF(ISNUMBER(BG64),BG64,"")</f>
        <v>1</v>
      </c>
      <c r="EW196" s="71">
        <f>IF(ISNUMBER(EF63),EF63,"")</f>
        <v>0</v>
      </c>
      <c r="EX196" s="71" t="str">
        <f>IF(ISNUMBER(#REF!),#REF!,"")</f>
        <v/>
      </c>
      <c r="EY196" s="86"/>
      <c r="EZ196" s="292"/>
      <c r="FA196" s="68">
        <f>ES196</f>
        <v>0</v>
      </c>
      <c r="FB196" s="71">
        <f>IF(AND(ISNUMBER(ET196),ISNUMBER(EU195)),IF(ET196&gt;EU195,3,IF(ET196=EU195,1,0)),0)</f>
        <v>0</v>
      </c>
      <c r="FC196" s="72"/>
      <c r="FD196" s="71">
        <f>IF(AND(ISNUMBER(EV196),ISNUMBER(EU198)),IF(EV196&gt;EU198,3,IF(EV196=EU198,1,0)),0)</f>
        <v>3</v>
      </c>
      <c r="FE196" s="71">
        <f>IF(AND(ISNUMBER(EW196),ISNUMBER(#REF!)),IF(EW196&gt;#REF!,3,IF(EW196=#REF!,1,0)),0)</f>
        <v>0</v>
      </c>
      <c r="FF196" s="71">
        <f>IF(AND(ISNUMBER(EX196),ISNUMBER(#REF!)),IF(EX196&gt;#REF!,3,IF(EX196=#REF!,1,0)),0)</f>
        <v>0</v>
      </c>
      <c r="FG196" s="79"/>
      <c r="FH196" s="79">
        <v>2</v>
      </c>
      <c r="FI196" s="88" t="e">
        <f t="shared" ref="FI196:FI198" si="120">GK196</f>
        <v>#N/A</v>
      </c>
      <c r="FJ196" s="77">
        <f t="shared" ref="FJ196:FJ198" si="121">ES196</f>
        <v>0</v>
      </c>
      <c r="FK196" s="66">
        <f>IF(COUNT(ET196:EX196)=COUNT(EU195:EU198),COUNT(EU195:EU198),"")</f>
        <v>2</v>
      </c>
      <c r="FL196" s="76">
        <f>SUM(FB196:FF196)</f>
        <v>3</v>
      </c>
      <c r="FM196" s="66">
        <f>SUM(ET196:EX196)</f>
        <v>1</v>
      </c>
      <c r="FN196" s="76">
        <f>SUM(EU195:EU198)</f>
        <v>3</v>
      </c>
      <c r="FO196" s="74">
        <f>FM196-FN196</f>
        <v>-2</v>
      </c>
      <c r="FP196" s="83"/>
      <c r="FQ196" s="87">
        <f ca="1">BW196*100000+(BZ196+100)*100+CC196*1</f>
        <v>309901</v>
      </c>
      <c r="FR196" s="89">
        <f ca="1">COUNTIF($FQ$167:$FQ$169,FQ196)</f>
        <v>0</v>
      </c>
      <c r="FS196" s="89" t="str">
        <f t="shared" ref="FS196:FS198" ca="1" si="122">IF(FR196=1,"x","")</f>
        <v/>
      </c>
      <c r="FT196" s="83"/>
      <c r="FU196" s="66" t="e">
        <f ca="1">IF(FS196="x",2,IF(FQ198=FQ196,3,IF(#REF!=FQ196,4,IF(#REF!=FQ196,5,1))))</f>
        <v>#REF!</v>
      </c>
      <c r="FV196" s="66" t="e">
        <f ca="1">INDEX(FB196:FF196,1,FU196)</f>
        <v>#REF!</v>
      </c>
      <c r="FW196" s="67" t="e">
        <f ca="1">IF(OR($FR$170=2,$FR$170=4),FV196/10,0)</f>
        <v>#REF!</v>
      </c>
      <c r="FX196" s="81"/>
      <c r="FY196" s="81"/>
      <c r="FZ196" s="66">
        <f>FL196-INDEX(FB196:FF196,1,$FY$166)</f>
        <v>0</v>
      </c>
      <c r="GA196" s="74" t="e">
        <f>FO196-(INDEX(ET196:EX196,1,$FY$166)-INDEX(ET196:ET199,$FY$154,1))</f>
        <v>#VALUE!</v>
      </c>
      <c r="GB196" s="66">
        <f>FM196-INDEX(ET196:EX196,1,$FY$166)</f>
        <v>0</v>
      </c>
      <c r="GC196" s="67">
        <f ca="1">IF(OR($FR$158&lt;&gt;3,FS196="x"),0,FZ196/10+GA196/1000+GB196/100000)</f>
        <v>0</v>
      </c>
      <c r="GD196" s="81"/>
      <c r="GE196" s="67" t="e">
        <f ca="1">FQ196+FW196+GC196</f>
        <v>#REF!</v>
      </c>
      <c r="GF196" s="77" t="e">
        <f ca="1">IF(INDEX(GE195:GE199,FH196)&lt;=INDEX(GE195:GE199,FH195),FH196,FH195)</f>
        <v>#REF!</v>
      </c>
      <c r="GG196" s="77" t="e">
        <f ca="1">IF(INDEX(GE195:GE199,GF196)&gt;=INDEX(GE195:GE199,GF199),GF196,GF199)</f>
        <v>#REF!</v>
      </c>
      <c r="GH196" s="77" t="e">
        <f ca="1">IF(INDEX(GE195:GE199,GG196)&gt;=INDEX(GE195:GE199,#REF!),GG196,#REF!)</f>
        <v>#REF!</v>
      </c>
      <c r="GI196" s="77" t="e">
        <f ca="1">IF(INDEX(GE195:GE199,GH196)&gt;=INDEX(GE195:GE199,GH198),GH196,GH198)</f>
        <v>#REF!</v>
      </c>
      <c r="GJ196" s="77" t="e">
        <f ca="1">IF(INDEX(GE195:GE199,GI196)&gt;=INDEX(GE195:GE199,#REF!),GI196,#REF!)</f>
        <v>#REF!</v>
      </c>
      <c r="GK196" s="56" t="e">
        <f>MATCH(FH196,$GJ$167:$GJ$170,0)</f>
        <v>#N/A</v>
      </c>
      <c r="GL196" s="77">
        <f ca="1">COUNTIF(GE195:GE198,GE196)</f>
        <v>4</v>
      </c>
      <c r="GM196" s="77" t="str">
        <f ca="1">IF(GL196=1,"x","")</f>
        <v/>
      </c>
      <c r="GN196" s="62" t="e">
        <f ca="1">(GM196="x")*GK196</f>
        <v>#N/A</v>
      </c>
      <c r="GO196" s="83"/>
      <c r="GP196" s="83"/>
      <c r="GQ196" s="83"/>
    </row>
    <row r="197" spans="4:199" x14ac:dyDescent="0.2">
      <c r="D197" s="53"/>
      <c r="E197" s="179">
        <v>3</v>
      </c>
      <c r="F197" s="179"/>
      <c r="G197" s="179"/>
      <c r="H197" s="159" t="str">
        <f ca="1">CO197</f>
        <v>SV Würenlos</v>
      </c>
      <c r="I197" s="159"/>
      <c r="J197" s="159"/>
      <c r="K197" s="159"/>
      <c r="L197" s="159"/>
      <c r="M197" s="159"/>
      <c r="N197" s="159"/>
      <c r="O197" s="159"/>
      <c r="P197" s="159"/>
      <c r="Q197" s="159"/>
      <c r="R197" s="159"/>
      <c r="S197" s="159"/>
      <c r="T197" s="159"/>
      <c r="U197" s="159"/>
      <c r="V197" s="159"/>
      <c r="W197" s="159"/>
      <c r="X197" s="159"/>
      <c r="Y197" s="159"/>
      <c r="Z197" s="159"/>
      <c r="AA197" s="159"/>
      <c r="AB197" s="123">
        <f t="shared" ca="1" si="111"/>
        <v>3</v>
      </c>
      <c r="AC197" s="123"/>
      <c r="AD197" s="123"/>
      <c r="AE197" s="123">
        <f ca="1">SUMIF($Q$60:$Q$68,H197,$BO$60:$BO$68)+SUMIF($AM$60:$AM$68,H197,$BQ$60:$BQ$68)+SUMIF($CL$60:$CL$68,H197,$EJ$60:$EJ$68)+SUMIF($DH$60:$DH$68,H197,$EL$60:$EL$68)</f>
        <v>3</v>
      </c>
      <c r="AF197" s="123"/>
      <c r="AG197" s="123"/>
      <c r="AH197" s="123">
        <f t="shared" ca="1" si="112"/>
        <v>-1</v>
      </c>
      <c r="AI197" s="123"/>
      <c r="AJ197" s="123"/>
      <c r="AK197" s="123">
        <f t="shared" ca="1" si="113"/>
        <v>1</v>
      </c>
      <c r="AL197" s="123"/>
      <c r="AM197" s="123"/>
      <c r="AN197" s="123">
        <f t="shared" ca="1" si="114"/>
        <v>2</v>
      </c>
      <c r="AO197" s="123"/>
      <c r="AP197" s="123"/>
      <c r="AQ197" s="158">
        <f ca="1">IF(BT197&lt;4,BW197*100000+(BZ197+100)*100+CC197*1+0.3,GE197+0.0003)</f>
        <v>710203.3</v>
      </c>
      <c r="AR197" s="158"/>
      <c r="AS197" s="158"/>
      <c r="AT197" s="158"/>
      <c r="AU197" s="158"/>
      <c r="AV197" s="158"/>
      <c r="AW197" s="159" t="str">
        <f>H169</f>
        <v>SC Zollikon</v>
      </c>
      <c r="AX197" s="159"/>
      <c r="AY197" s="159"/>
      <c r="AZ197" s="159"/>
      <c r="BA197" s="159"/>
      <c r="BB197" s="159"/>
      <c r="BC197" s="159"/>
      <c r="BD197" s="159"/>
      <c r="BE197" s="159"/>
      <c r="BF197" s="159"/>
      <c r="BG197" s="159"/>
      <c r="BH197" s="159"/>
      <c r="BI197" s="159"/>
      <c r="BJ197" s="159"/>
      <c r="BK197" s="159"/>
      <c r="BL197" s="159"/>
      <c r="BM197" s="159"/>
      <c r="BO197" s="41"/>
      <c r="BP197" s="41"/>
      <c r="BQ197" s="41"/>
      <c r="BR197" s="41"/>
      <c r="BS197" s="41"/>
      <c r="BT197" s="123">
        <f t="shared" si="115"/>
        <v>3</v>
      </c>
      <c r="BU197" s="123"/>
      <c r="BV197" s="123"/>
      <c r="BW197" s="123">
        <f t="shared" si="116"/>
        <v>7</v>
      </c>
      <c r="BX197" s="123"/>
      <c r="BY197" s="123"/>
      <c r="BZ197" s="123">
        <f t="shared" ca="1" si="117"/>
        <v>2</v>
      </c>
      <c r="CA197" s="123"/>
      <c r="CB197" s="123"/>
      <c r="CC197" s="123">
        <f t="shared" ca="1" si="118"/>
        <v>3</v>
      </c>
      <c r="CD197" s="123"/>
      <c r="CE197" s="123"/>
      <c r="CF197" s="123">
        <f t="shared" ca="1" si="119"/>
        <v>1</v>
      </c>
      <c r="CG197" s="123"/>
      <c r="CH197" s="123"/>
      <c r="CI197" s="158">
        <f ca="1">LARGE($AQ$195:$AV$198,3)</f>
        <v>309901.2</v>
      </c>
      <c r="CJ197" s="158"/>
      <c r="CK197" s="158"/>
      <c r="CL197" s="158"/>
      <c r="CM197" s="158"/>
      <c r="CN197" s="158"/>
      <c r="CO197" s="159" t="str">
        <f ca="1">VLOOKUP(CI197,$AQ$195:$BM$198,7,FALSE)</f>
        <v>SV Würenlos</v>
      </c>
      <c r="CP197" s="159"/>
      <c r="CQ197" s="159"/>
      <c r="CR197" s="159"/>
      <c r="CS197" s="159"/>
      <c r="CT197" s="159"/>
      <c r="CU197" s="159"/>
      <c r="CV197" s="159"/>
      <c r="CW197" s="159"/>
      <c r="CX197" s="159"/>
      <c r="CY197" s="159"/>
      <c r="CZ197" s="159"/>
      <c r="DA197" s="159"/>
      <c r="DB197" s="159"/>
      <c r="DC197" s="159"/>
      <c r="DD197" s="159"/>
      <c r="DE197" s="125"/>
      <c r="DF197" s="125"/>
      <c r="DG197" s="15"/>
      <c r="DH197" s="15"/>
      <c r="DI197" s="15"/>
      <c r="DJ197" s="15"/>
      <c r="DK197" s="15"/>
      <c r="DL197" s="15"/>
      <c r="DM197" s="15"/>
      <c r="DN197" s="15"/>
      <c r="DO197" s="15"/>
      <c r="DP197" s="15"/>
      <c r="DQ197" s="15"/>
      <c r="DR197" s="15"/>
      <c r="DS197" s="15"/>
      <c r="DT197" s="15"/>
      <c r="DU197" s="15"/>
      <c r="DV197" s="15"/>
      <c r="DW197" s="15"/>
      <c r="DX197" s="15"/>
      <c r="DY197" s="15"/>
      <c r="DZ197" s="15"/>
      <c r="EA197" s="15"/>
      <c r="EB197" s="15"/>
      <c r="EC197" s="15"/>
      <c r="ED197" s="15"/>
      <c r="EE197" s="15"/>
      <c r="EF197" s="15"/>
      <c r="EG197" s="15"/>
      <c r="EJ197" s="41"/>
      <c r="EK197" s="41"/>
      <c r="EL197" s="41"/>
      <c r="EM197" s="41"/>
      <c r="EN197" s="41"/>
      <c r="ER197" s="290"/>
      <c r="ES197" s="73">
        <f>DL36</f>
        <v>0</v>
      </c>
      <c r="ET197" s="71" t="str">
        <f>IF(ISNUMBER(#REF!),#REF!,"")</f>
        <v/>
      </c>
      <c r="EU197" s="71">
        <f>IF(ISNUMBER(BK63),BK63,"")</f>
        <v>3</v>
      </c>
      <c r="EV197" s="72"/>
      <c r="EW197" s="71">
        <f>IF(ISNUMBER(BG61),BG61,"")</f>
        <v>0</v>
      </c>
      <c r="EX197" s="71" t="str">
        <f>IF(ISNUMBER(#REF!),#REF!,"")</f>
        <v/>
      </c>
      <c r="EY197" s="86"/>
      <c r="EZ197" s="292"/>
      <c r="FA197" s="68">
        <f>ES197</f>
        <v>0</v>
      </c>
      <c r="FB197" s="71">
        <f>IF(AND(ISNUMBER(ET197),ISNUMBER(EV194)),IF(ET197&gt;EV194,3,IF(ET197=EV194,1,0)),0)</f>
        <v>0</v>
      </c>
      <c r="FC197" s="71">
        <f>IF(AND(ISNUMBER(EU197),ISNUMBER(EV195)),IF(EU197&gt;EV195,3,IF(EU197=EV195,1,0)),0)</f>
        <v>0</v>
      </c>
      <c r="FD197" s="72"/>
      <c r="FE197" s="71">
        <f>IF(AND(ISNUMBER(EW197),ISNUMBER(#REF!)),IF(EW197&gt;#REF!,3,IF(EW197=#REF!,1,0)),0)</f>
        <v>0</v>
      </c>
      <c r="FF197" s="71">
        <f>IF(AND(ISNUMBER(EX197),ISNUMBER(#REF!)),IF(EX197&gt;#REF!,3,IF(EX197=#REF!,1,0)),0)</f>
        <v>0</v>
      </c>
      <c r="FG197" s="79"/>
      <c r="FH197" s="79">
        <v>3</v>
      </c>
      <c r="FI197" s="88" t="e">
        <f t="shared" si="120"/>
        <v>#N/A</v>
      </c>
      <c r="FJ197" s="77">
        <f t="shared" si="121"/>
        <v>0</v>
      </c>
      <c r="FK197" s="66">
        <f>IF(COUNT(ET197:EX197)=COUNT(EV194:EV197),COUNT(EV194:EV197),"")</f>
        <v>2</v>
      </c>
      <c r="FL197" s="76">
        <f>SUM(FB197:FF197)</f>
        <v>0</v>
      </c>
      <c r="FM197" s="66">
        <f>SUM(ET197:EX197)</f>
        <v>3</v>
      </c>
      <c r="FN197" s="76">
        <f>SUM(EV194:EV197)</f>
        <v>1</v>
      </c>
      <c r="FO197" s="74">
        <f>FM197-FN197</f>
        <v>2</v>
      </c>
      <c r="FP197" s="83"/>
      <c r="FQ197" s="87">
        <f ca="1">BW197*100000+(BZ197+100)*100+CC197*1</f>
        <v>710203</v>
      </c>
      <c r="FR197" s="89">
        <f ca="1">COUNTIF($FQ$167:$FQ$169,FQ197)</f>
        <v>0</v>
      </c>
      <c r="FS197" s="89" t="str">
        <f t="shared" ca="1" si="122"/>
        <v/>
      </c>
      <c r="FT197" s="83"/>
      <c r="FU197" s="66" t="e">
        <f ca="1">IF(FS197="x",3,IF(#REF!=FQ197,4,IF(#REF!=FQ197,5,IF(FQ194=FQ197,1,2))))</f>
        <v>#REF!</v>
      </c>
      <c r="FV197" s="66" t="e">
        <f ca="1">INDEX(FB197:FF197,1,FU197)</f>
        <v>#REF!</v>
      </c>
      <c r="FW197" s="67" t="e">
        <f ca="1">IF(OR($FR$170=2,$FR$170=4),FV197/10,0)</f>
        <v>#REF!</v>
      </c>
      <c r="FX197" s="81"/>
      <c r="FY197" s="81"/>
      <c r="FZ197" s="66">
        <f>FL197-INDEX(FB197:FF197,1,$FY$166)</f>
        <v>0</v>
      </c>
      <c r="GA197" s="74" t="e">
        <f>FO197-(INDEX(ET197:EX197,1,$FY$166)-INDEX(ET197:ET199,$FY$154,1))</f>
        <v>#VALUE!</v>
      </c>
      <c r="GB197" s="66">
        <f>FM197-INDEX(ET197:EX197,1,$FY$166)</f>
        <v>3</v>
      </c>
      <c r="GC197" s="67">
        <f ca="1">IF(OR($FR$158&lt;&gt;3,FS197="x"),0,FZ197/10+GA197/1000+GB197/100000)</f>
        <v>0</v>
      </c>
      <c r="GD197" s="81"/>
      <c r="GE197" s="67" t="e">
        <f ca="1">FQ197+FW197+GC197</f>
        <v>#REF!</v>
      </c>
      <c r="GF197" s="77" t="e">
        <f>IF(INDEX(GE197:GE200,FH197)&gt;=INDEX(GE197:GE200,#REF!),FH197,#REF!)</f>
        <v>#REF!</v>
      </c>
      <c r="GG197" s="77" t="e">
        <f ca="1">IF(INDEX(GE194:GE198,GF197)&lt;=INDEX(GE194:GE198,GF194),GF197,GF194)</f>
        <v>#REF!</v>
      </c>
      <c r="GH197" s="77" t="e">
        <f ca="1">IF(INDEX(GE194:GE198,GG197)&gt;=INDEX(GE194:GE198,GG198),GG197,GG198)</f>
        <v>#REF!</v>
      </c>
      <c r="GI197" s="77" t="e">
        <f ca="1">IF(INDEX(GE194:GE198,GH197)&lt;=INDEX(GE194:GE198,GH195),GH197,GH195)</f>
        <v>#REF!</v>
      </c>
      <c r="GJ197" s="77" t="e">
        <f ca="1">IF(INDEX(GE194:GE198,GI197)&gt;=INDEX(GE194:GE198,#REF!),GI197,#REF!)</f>
        <v>#REF!</v>
      </c>
      <c r="GK197" s="56" t="e">
        <f>MATCH(FH197,$GJ$167:$GJ$170,0)</f>
        <v>#N/A</v>
      </c>
      <c r="GL197" s="77">
        <f ca="1">COUNTIF(GE194:GE197,GE197)</f>
        <v>3</v>
      </c>
      <c r="GM197" s="77" t="str">
        <f ca="1">IF(GL197=1,"x","")</f>
        <v/>
      </c>
      <c r="GN197" s="62" t="e">
        <f ca="1">(GM197="x")*GK197</f>
        <v>#N/A</v>
      </c>
      <c r="GO197" s="83"/>
      <c r="GP197" s="83"/>
      <c r="GQ197" s="83"/>
    </row>
    <row r="198" spans="4:199" x14ac:dyDescent="0.2">
      <c r="D198" s="53"/>
      <c r="E198" s="179">
        <v>3</v>
      </c>
      <c r="F198" s="179"/>
      <c r="G198" s="179"/>
      <c r="H198" s="159" t="str">
        <f ca="1">CO198</f>
        <v>FC Bremgarten</v>
      </c>
      <c r="I198" s="159"/>
      <c r="J198" s="159"/>
      <c r="K198" s="159"/>
      <c r="L198" s="159"/>
      <c r="M198" s="159"/>
      <c r="N198" s="159"/>
      <c r="O198" s="159"/>
      <c r="P198" s="159"/>
      <c r="Q198" s="159"/>
      <c r="R198" s="159"/>
      <c r="S198" s="159"/>
      <c r="T198" s="159"/>
      <c r="U198" s="159"/>
      <c r="V198" s="159"/>
      <c r="W198" s="159"/>
      <c r="X198" s="159"/>
      <c r="Y198" s="159"/>
      <c r="Z198" s="159"/>
      <c r="AA198" s="159"/>
      <c r="AB198" s="123">
        <f t="shared" ca="1" si="111"/>
        <v>3</v>
      </c>
      <c r="AC198" s="123"/>
      <c r="AD198" s="123"/>
      <c r="AE198" s="123">
        <f ca="1">SUMIF($Q$60:$Q$68,H198,$BO$60:$BO$68)+SUMIF($AM$60:$AM$68,H198,$BQ$60:$BQ$68)+SUMIF($CL$60:$CL$68,H198,$EJ$60:$EJ$68)+SUMIF($DH$60:$DH$68,H198,$EL$60:$EL$68)</f>
        <v>2</v>
      </c>
      <c r="AF198" s="123"/>
      <c r="AG198" s="123"/>
      <c r="AH198" s="123">
        <f t="shared" ca="1" si="112"/>
        <v>-1</v>
      </c>
      <c r="AI198" s="123"/>
      <c r="AJ198" s="123"/>
      <c r="AK198" s="123">
        <f t="shared" ca="1" si="113"/>
        <v>2</v>
      </c>
      <c r="AL198" s="123"/>
      <c r="AM198" s="123"/>
      <c r="AN198" s="123">
        <f t="shared" ca="1" si="114"/>
        <v>3</v>
      </c>
      <c r="AO198" s="123"/>
      <c r="AP198" s="123"/>
      <c r="AQ198" s="158">
        <f ca="1">IF(BT198&lt;4,BW198*100000+(BZ198+100)*100+CC198*1+0.4,GE198+0.0004)</f>
        <v>209902.4</v>
      </c>
      <c r="AR198" s="158"/>
      <c r="AS198" s="158"/>
      <c r="AT198" s="158"/>
      <c r="AU198" s="158"/>
      <c r="AV198" s="158"/>
      <c r="AW198" s="159" t="str">
        <f>H175</f>
        <v>FC Bremgarten</v>
      </c>
      <c r="AX198" s="159"/>
      <c r="AY198" s="159"/>
      <c r="AZ198" s="159"/>
      <c r="BA198" s="159"/>
      <c r="BB198" s="159"/>
      <c r="BC198" s="159"/>
      <c r="BD198" s="159"/>
      <c r="BE198" s="159"/>
      <c r="BF198" s="159"/>
      <c r="BG198" s="159"/>
      <c r="BH198" s="159"/>
      <c r="BI198" s="159"/>
      <c r="BJ198" s="159"/>
      <c r="BK198" s="159"/>
      <c r="BL198" s="159"/>
      <c r="BM198" s="159"/>
      <c r="BO198" s="41"/>
      <c r="BP198" s="41"/>
      <c r="BQ198" s="41"/>
      <c r="BR198" s="41"/>
      <c r="BS198" s="41"/>
      <c r="BT198" s="123">
        <f t="shared" si="115"/>
        <v>3</v>
      </c>
      <c r="BU198" s="123"/>
      <c r="BV198" s="123"/>
      <c r="BW198" s="123">
        <f t="shared" si="116"/>
        <v>2</v>
      </c>
      <c r="BX198" s="123"/>
      <c r="BY198" s="123"/>
      <c r="BZ198" s="123">
        <f t="shared" ca="1" si="117"/>
        <v>-1</v>
      </c>
      <c r="CA198" s="123"/>
      <c r="CB198" s="123"/>
      <c r="CC198" s="123">
        <f t="shared" ca="1" si="118"/>
        <v>2</v>
      </c>
      <c r="CD198" s="123"/>
      <c r="CE198" s="123"/>
      <c r="CF198" s="123">
        <f t="shared" ca="1" si="119"/>
        <v>3</v>
      </c>
      <c r="CG198" s="123"/>
      <c r="CH198" s="123"/>
      <c r="CI198" s="158">
        <f ca="1">LARGE($AQ$195:$AV$198,4)</f>
        <v>209902.4</v>
      </c>
      <c r="CJ198" s="158"/>
      <c r="CK198" s="158"/>
      <c r="CL198" s="158"/>
      <c r="CM198" s="158"/>
      <c r="CN198" s="158"/>
      <c r="CO198" s="159" t="str">
        <f ca="1">VLOOKUP(CI198,$AQ$195:$BM$198,7,FALSE)</f>
        <v>FC Bremgarten</v>
      </c>
      <c r="CP198" s="159"/>
      <c r="CQ198" s="159"/>
      <c r="CR198" s="159"/>
      <c r="CS198" s="159"/>
      <c r="CT198" s="159"/>
      <c r="CU198" s="159"/>
      <c r="CV198" s="159"/>
      <c r="CW198" s="159"/>
      <c r="CX198" s="159"/>
      <c r="CY198" s="159"/>
      <c r="CZ198" s="159"/>
      <c r="DA198" s="159"/>
      <c r="DB198" s="159"/>
      <c r="DC198" s="159"/>
      <c r="DD198" s="159"/>
      <c r="DE198" s="125"/>
      <c r="DF198" s="125"/>
      <c r="DG198" s="15"/>
      <c r="DH198" s="15"/>
      <c r="DI198" s="15"/>
      <c r="DJ198" s="15"/>
      <c r="DK198" s="15"/>
      <c r="DL198" s="15"/>
      <c r="DM198" s="15"/>
      <c r="DN198" s="15"/>
      <c r="DO198" s="15"/>
      <c r="DP198" s="15"/>
      <c r="DQ198" s="15"/>
      <c r="DR198" s="15"/>
      <c r="DS198" s="15"/>
      <c r="DT198" s="15"/>
      <c r="DU198" s="15"/>
      <c r="DV198" s="15"/>
      <c r="DW198" s="15"/>
      <c r="DX198" s="15"/>
      <c r="DY198" s="15"/>
      <c r="DZ198" s="15"/>
      <c r="EA198" s="15"/>
      <c r="EB198" s="15"/>
      <c r="EC198" s="15"/>
      <c r="ED198" s="15"/>
      <c r="EE198" s="15"/>
      <c r="EF198" s="15"/>
      <c r="EG198" s="15"/>
      <c r="EJ198" s="41"/>
      <c r="EK198" s="41"/>
      <c r="EL198" s="41"/>
      <c r="EM198" s="41"/>
      <c r="EN198" s="41"/>
      <c r="ER198" s="290"/>
      <c r="ES198" s="73">
        <f>DL37</f>
        <v>0</v>
      </c>
      <c r="ET198" s="71" t="str">
        <f>IF(ISNUMBER(#REF!),#REF!,"")</f>
        <v/>
      </c>
      <c r="EU198" s="71">
        <f>IF(ISNUMBER(BK64),BK64,"")</f>
        <v>0</v>
      </c>
      <c r="EV198" s="72"/>
      <c r="EW198" s="71">
        <f>IF(ISNUMBER(BG62),BG62,"")</f>
        <v>0</v>
      </c>
      <c r="EX198" s="71" t="str">
        <f>IF(ISNUMBER(#REF!),#REF!,"")</f>
        <v/>
      </c>
      <c r="EY198" s="86"/>
      <c r="EZ198" s="292"/>
      <c r="FA198" s="68">
        <f>ES198</f>
        <v>0</v>
      </c>
      <c r="FB198" s="71">
        <f>IF(AND(ISNUMBER(ET198),ISNUMBER(EV195)),IF(ET198&gt;EV195,3,IF(ET198=EV195,1,0)),0)</f>
        <v>0</v>
      </c>
      <c r="FC198" s="71">
        <f>IF(AND(ISNUMBER(EU198),ISNUMBER(EV196)),IF(EU198&gt;EV196,3,IF(EU198=EV196,1,0)),0)</f>
        <v>0</v>
      </c>
      <c r="FD198" s="72"/>
      <c r="FE198" s="71">
        <f>IF(AND(ISNUMBER(EW198),ISNUMBER(#REF!)),IF(EW198&gt;#REF!,3,IF(EW198=#REF!,1,0)),0)</f>
        <v>0</v>
      </c>
      <c r="FF198" s="71">
        <f>IF(AND(ISNUMBER(EX198),ISNUMBER(#REF!)),IF(EX198&gt;#REF!,3,IF(EX198=#REF!,1,0)),0)</f>
        <v>0</v>
      </c>
      <c r="FG198" s="79"/>
      <c r="FH198" s="79">
        <v>3</v>
      </c>
      <c r="FI198" s="88" t="e">
        <f t="shared" si="120"/>
        <v>#N/A</v>
      </c>
      <c r="FJ198" s="77">
        <f t="shared" si="121"/>
        <v>0</v>
      </c>
      <c r="FK198" s="66" t="str">
        <f>IF(COUNT(ET198:EX198)=COUNT(EV195:EV198),COUNT(EV195:EV198),"")</f>
        <v/>
      </c>
      <c r="FL198" s="76">
        <f>SUM(FB198:FF198)</f>
        <v>0</v>
      </c>
      <c r="FM198" s="66">
        <f>SUM(ET198:EX198)</f>
        <v>0</v>
      </c>
      <c r="FN198" s="76">
        <f>SUM(EV195:EV198)</f>
        <v>1</v>
      </c>
      <c r="FO198" s="74">
        <f>FM198-FN198</f>
        <v>-1</v>
      </c>
      <c r="FP198" s="83"/>
      <c r="FQ198" s="87">
        <f ca="1">BW198*100000+(BZ198+100)*100+CC198*1</f>
        <v>209902</v>
      </c>
      <c r="FR198" s="89">
        <f ca="1">COUNTIF($FQ$167:$FQ$169,FQ198)</f>
        <v>0</v>
      </c>
      <c r="FS198" s="89" t="str">
        <f t="shared" ca="1" si="122"/>
        <v/>
      </c>
      <c r="FT198" s="83"/>
      <c r="FU198" s="66" t="e">
        <f ca="1">IF(FS198="x",3,IF(#REF!=FQ198,4,IF(#REF!=FQ198,5,IF(FQ195=FQ198,1,2))))</f>
        <v>#REF!</v>
      </c>
      <c r="FV198" s="66" t="e">
        <f ca="1">INDEX(FB198:FF198,1,FU198)</f>
        <v>#REF!</v>
      </c>
      <c r="FW198" s="67" t="e">
        <f ca="1">IF(OR($FR$170=2,$FR$170=4),FV198/10,0)</f>
        <v>#REF!</v>
      </c>
      <c r="FX198" s="81"/>
      <c r="FY198" s="81"/>
      <c r="FZ198" s="66">
        <f>FL198-INDEX(FB198:FF198,1,$FY$166)</f>
        <v>0</v>
      </c>
      <c r="GA198" s="74" t="e">
        <f>FO198-(INDEX(ET198:EX198,1,$FY$166)-INDEX(ET198:ET200,$FY$154,1))</f>
        <v>#VALUE!</v>
      </c>
      <c r="GB198" s="66">
        <f>FM198-INDEX(ET198:EX198,1,$FY$166)</f>
        <v>0</v>
      </c>
      <c r="GC198" s="67">
        <f ca="1">IF(OR($FR$158&lt;&gt;3,FS198="x"),0,FZ198/10+GA198/1000+GB198/100000)</f>
        <v>0</v>
      </c>
      <c r="GD198" s="81"/>
      <c r="GE198" s="67" t="e">
        <f ca="1">FQ198+FW198+GC198</f>
        <v>#REF!</v>
      </c>
      <c r="GF198" s="77" t="e">
        <f>IF(INDEX(GE198:GE201,FH198)&gt;=INDEX(GE198:GE201,#REF!),FH198,#REF!)</f>
        <v>#REF!</v>
      </c>
      <c r="GG198" s="77" t="e">
        <f ca="1">IF(INDEX(GE195:GE199,GF198)&lt;=INDEX(GE195:GE199,GF195),GF198,GF195)</f>
        <v>#REF!</v>
      </c>
      <c r="GH198" s="77" t="e">
        <f ca="1">IF(INDEX(GE195:GE199,GG198)&gt;=INDEX(GE195:GE199,GG199),GG198,GG199)</f>
        <v>#REF!</v>
      </c>
      <c r="GI198" s="77" t="e">
        <f ca="1">IF(INDEX(GE195:GE199,GH198)&lt;=INDEX(GE195:GE199,GH196),GH198,GH196)</f>
        <v>#REF!</v>
      </c>
      <c r="GJ198" s="77" t="e">
        <f ca="1">IF(INDEX(GE195:GE199,GI198)&gt;=INDEX(GE195:GE199,#REF!),GI198,#REF!)</f>
        <v>#REF!</v>
      </c>
      <c r="GK198" s="56" t="e">
        <f>MATCH(FH198,$GJ$167:$GJ$170,0)</f>
        <v>#N/A</v>
      </c>
      <c r="GL198" s="77">
        <f ca="1">COUNTIF(GE195:GE198,GE198)</f>
        <v>4</v>
      </c>
      <c r="GM198" s="77" t="str">
        <f ca="1">IF(GL198=1,"x","")</f>
        <v/>
      </c>
      <c r="GN198" s="62" t="e">
        <f ca="1">(GM198="x")*GK198</f>
        <v>#N/A</v>
      </c>
      <c r="GO198" s="83"/>
      <c r="GP198" s="83"/>
      <c r="GQ198" s="83"/>
    </row>
    <row r="199" spans="4:199" x14ac:dyDescent="0.2">
      <c r="E199" s="46"/>
      <c r="I199" s="47"/>
      <c r="AB199" s="124">
        <f ca="1">SUM(AB195:AD198)</f>
        <v>12</v>
      </c>
      <c r="AC199" s="124"/>
      <c r="AD199" s="124"/>
      <c r="DR199" s="15"/>
      <c r="DS199" s="15"/>
      <c r="DT199" s="15"/>
      <c r="DU199" s="15"/>
      <c r="DV199" s="15"/>
      <c r="DW199" s="15"/>
      <c r="ER199" s="83"/>
      <c r="ES199" s="86"/>
      <c r="ET199" s="86"/>
      <c r="EU199" s="86"/>
      <c r="EV199" s="86"/>
      <c r="EW199" s="86"/>
      <c r="EX199" s="86"/>
      <c r="EY199" s="86"/>
      <c r="EZ199" s="83"/>
      <c r="FA199" s="83"/>
      <c r="FB199" s="83"/>
      <c r="FC199" s="83"/>
      <c r="FD199" s="83"/>
      <c r="FE199" s="83"/>
      <c r="FF199" s="83"/>
      <c r="FG199" s="83"/>
      <c r="FH199" s="78">
        <v>6</v>
      </c>
      <c r="FI199" s="83"/>
      <c r="FJ199" s="83"/>
      <c r="FK199" s="83"/>
      <c r="FL199" s="83"/>
      <c r="FM199" s="83"/>
      <c r="FN199" s="83"/>
      <c r="FO199" s="83"/>
      <c r="FP199" s="83"/>
      <c r="FQ199" s="90" t="s">
        <v>57</v>
      </c>
      <c r="FR199" s="89">
        <f ca="1">MOD(MIN(FR195:FR198)*MAX(FR195:FR198),11)</f>
        <v>0</v>
      </c>
      <c r="FS199" s="83"/>
      <c r="FT199" s="83"/>
      <c r="FU199" s="84"/>
      <c r="FV199" s="84"/>
      <c r="FW199" s="83"/>
      <c r="FX199" s="81"/>
      <c r="FY199" s="81"/>
      <c r="FZ199" s="81"/>
      <c r="GA199" s="81"/>
      <c r="GB199" s="81"/>
      <c r="GC199" s="81"/>
      <c r="GD199" s="81"/>
      <c r="GE199" s="67">
        <v>0</v>
      </c>
      <c r="GF199" s="77" t="e">
        <f>IF(INDEX(GE199:GE203,FH199)&lt;=INDEX(GE199:GE203,#REF!),FH199,#REF!)</f>
        <v>#REF!</v>
      </c>
      <c r="GG199" s="77" t="e">
        <f ca="1">IF(INDEX(GE195:GE199,GF199)&lt;=INDEX(GE195:GE199,GF196),GF199,GF196)</f>
        <v>#REF!</v>
      </c>
      <c r="GH199" s="77" t="e">
        <f ca="1">IF(INDEX(GE195:GE199,GG199)&lt;=INDEX(GE195:GE199,GG198),GG199,GG198)</f>
        <v>#REF!</v>
      </c>
      <c r="GI199" s="87" t="e">
        <f ca="1">IF(INDEX(GE195:GE199,GH199)&lt;=INDEX(GE195:GE199,#REF!),GH199,#REF!)</f>
        <v>#REF!</v>
      </c>
      <c r="GJ199" s="87" t="e">
        <f ca="1">IF(INDEX(GE195:GE199,GI199)&lt;=INDEX(GE195:GE199,GI195),GI199,GI195)</f>
        <v>#REF!</v>
      </c>
      <c r="GK199" s="56" t="e">
        <f>MATCH(FH199,$GJ$167:$GJ$170,0)</f>
        <v>#N/A</v>
      </c>
      <c r="GL199" s="83"/>
      <c r="GM199" s="83"/>
      <c r="GN199" s="83"/>
      <c r="GO199" s="83"/>
      <c r="GP199" s="83"/>
      <c r="GQ199" s="83"/>
    </row>
  </sheetData>
  <sheetProtection sheet="1" selectLockedCells="1"/>
  <mergeCells count="1115">
    <mergeCell ref="E198:G198"/>
    <mergeCell ref="H198:AA198"/>
    <mergeCell ref="AB198:AD198"/>
    <mergeCell ref="AE198:AG198"/>
    <mergeCell ref="AH198:AJ198"/>
    <mergeCell ref="AK198:AM198"/>
    <mergeCell ref="AN198:AP198"/>
    <mergeCell ref="AQ198:AV198"/>
    <mergeCell ref="AW198:BM198"/>
    <mergeCell ref="BT198:BV198"/>
    <mergeCell ref="BW198:BY198"/>
    <mergeCell ref="BZ198:CB198"/>
    <mergeCell ref="CC198:CE198"/>
    <mergeCell ref="CF198:CH198"/>
    <mergeCell ref="CI198:CN198"/>
    <mergeCell ref="CO198:DD198"/>
    <mergeCell ref="E197:G197"/>
    <mergeCell ref="H197:AA197"/>
    <mergeCell ref="AB197:AD197"/>
    <mergeCell ref="AE197:AG197"/>
    <mergeCell ref="AH197:AJ197"/>
    <mergeCell ref="AK197:AM197"/>
    <mergeCell ref="AN197:AP197"/>
    <mergeCell ref="AQ197:AV197"/>
    <mergeCell ref="AW197:BM197"/>
    <mergeCell ref="E196:G196"/>
    <mergeCell ref="H196:AA196"/>
    <mergeCell ref="AB196:AD196"/>
    <mergeCell ref="AE196:AG196"/>
    <mergeCell ref="AH196:AJ196"/>
    <mergeCell ref="AK196:AM196"/>
    <mergeCell ref="AN196:AP196"/>
    <mergeCell ref="AQ196:AV196"/>
    <mergeCell ref="AW196:BM196"/>
    <mergeCell ref="E195:G195"/>
    <mergeCell ref="H195:AA195"/>
    <mergeCell ref="AB195:AD195"/>
    <mergeCell ref="AE195:AG195"/>
    <mergeCell ref="AH195:AJ195"/>
    <mergeCell ref="AK195:AM195"/>
    <mergeCell ref="AN195:AP195"/>
    <mergeCell ref="AQ195:AV195"/>
    <mergeCell ref="AW195:BM195"/>
    <mergeCell ref="BT194:BV194"/>
    <mergeCell ref="BW194:BY194"/>
    <mergeCell ref="BZ194:CB194"/>
    <mergeCell ref="CC194:CE194"/>
    <mergeCell ref="CF194:CH194"/>
    <mergeCell ref="CI194:CN194"/>
    <mergeCell ref="CO194:DD194"/>
    <mergeCell ref="ER194:ER198"/>
    <mergeCell ref="EZ194:EZ198"/>
    <mergeCell ref="BT195:BV195"/>
    <mergeCell ref="BW195:BY195"/>
    <mergeCell ref="BZ195:CB195"/>
    <mergeCell ref="CC195:CE195"/>
    <mergeCell ref="CF195:CH195"/>
    <mergeCell ref="CI195:CN195"/>
    <mergeCell ref="CO195:DD195"/>
    <mergeCell ref="BT196:BV196"/>
    <mergeCell ref="BW196:BY196"/>
    <mergeCell ref="BZ196:CB196"/>
    <mergeCell ref="CC196:CE196"/>
    <mergeCell ref="CF196:CH196"/>
    <mergeCell ref="CI196:CN196"/>
    <mergeCell ref="CO196:DD196"/>
    <mergeCell ref="BT197:BV197"/>
    <mergeCell ref="BW197:BY197"/>
    <mergeCell ref="BZ197:CB197"/>
    <mergeCell ref="CC197:CE197"/>
    <mergeCell ref="CF197:CH197"/>
    <mergeCell ref="CI197:CN197"/>
    <mergeCell ref="CO197:DD197"/>
    <mergeCell ref="E189:G189"/>
    <mergeCell ref="H189:AA189"/>
    <mergeCell ref="AB189:AD189"/>
    <mergeCell ref="AE189:AG189"/>
    <mergeCell ref="AH189:AJ189"/>
    <mergeCell ref="AK189:AM189"/>
    <mergeCell ref="AN189:AP189"/>
    <mergeCell ref="AQ189:AV189"/>
    <mergeCell ref="AW189:BM189"/>
    <mergeCell ref="E194:G194"/>
    <mergeCell ref="H194:AA194"/>
    <mergeCell ref="AB194:AD194"/>
    <mergeCell ref="AE194:AG194"/>
    <mergeCell ref="AH194:AJ194"/>
    <mergeCell ref="AK194:AM194"/>
    <mergeCell ref="AN194:AP194"/>
    <mergeCell ref="AQ194:AV194"/>
    <mergeCell ref="AW194:BM194"/>
    <mergeCell ref="E191:G191"/>
    <mergeCell ref="H191:AA191"/>
    <mergeCell ref="AB191:AD191"/>
    <mergeCell ref="AE191:AG191"/>
    <mergeCell ref="AH191:AJ191"/>
    <mergeCell ref="AK191:AM191"/>
    <mergeCell ref="AN191:AP191"/>
    <mergeCell ref="AQ191:AV191"/>
    <mergeCell ref="AW191:BM191"/>
    <mergeCell ref="E190:G190"/>
    <mergeCell ref="AQ188:AV188"/>
    <mergeCell ref="AW188:BM188"/>
    <mergeCell ref="BT187:BV187"/>
    <mergeCell ref="BW187:BY187"/>
    <mergeCell ref="BZ187:CB187"/>
    <mergeCell ref="CC187:CE187"/>
    <mergeCell ref="CF187:CH187"/>
    <mergeCell ref="CI187:CN187"/>
    <mergeCell ref="CO187:DD187"/>
    <mergeCell ref="ER187:ER191"/>
    <mergeCell ref="H190:AA190"/>
    <mergeCell ref="AB190:AD190"/>
    <mergeCell ref="AE190:AG190"/>
    <mergeCell ref="AH190:AJ190"/>
    <mergeCell ref="AK190:AM190"/>
    <mergeCell ref="AN190:AP190"/>
    <mergeCell ref="AQ190:AV190"/>
    <mergeCell ref="AW190:BM190"/>
    <mergeCell ref="BW190:BY190"/>
    <mergeCell ref="BZ190:CB190"/>
    <mergeCell ref="CC190:CE190"/>
    <mergeCell ref="CF190:CH190"/>
    <mergeCell ref="CI190:CN190"/>
    <mergeCell ref="CO190:DD190"/>
    <mergeCell ref="BT191:BV191"/>
    <mergeCell ref="BW191:BY191"/>
    <mergeCell ref="BZ191:CB191"/>
    <mergeCell ref="CC191:CE191"/>
    <mergeCell ref="CF191:CH191"/>
    <mergeCell ref="CI191:CN191"/>
    <mergeCell ref="CO191:DD191"/>
    <mergeCell ref="EZ187:EZ191"/>
    <mergeCell ref="BT188:BV188"/>
    <mergeCell ref="BW188:BY188"/>
    <mergeCell ref="BZ188:CB188"/>
    <mergeCell ref="CC188:CE188"/>
    <mergeCell ref="CF188:CH188"/>
    <mergeCell ref="CI188:CN188"/>
    <mergeCell ref="CO188:DD188"/>
    <mergeCell ref="BT189:BV189"/>
    <mergeCell ref="BW189:BY189"/>
    <mergeCell ref="BZ189:CB189"/>
    <mergeCell ref="CC189:CE189"/>
    <mergeCell ref="CF189:CH189"/>
    <mergeCell ref="CI189:CN189"/>
    <mergeCell ref="CO189:DD189"/>
    <mergeCell ref="BT190:BV190"/>
    <mergeCell ref="E187:G187"/>
    <mergeCell ref="H187:AA187"/>
    <mergeCell ref="AB187:AD187"/>
    <mergeCell ref="AE187:AG187"/>
    <mergeCell ref="AH187:AJ187"/>
    <mergeCell ref="AK187:AM187"/>
    <mergeCell ref="AN187:AP187"/>
    <mergeCell ref="AQ187:AV187"/>
    <mergeCell ref="AW187:BM187"/>
    <mergeCell ref="E188:G188"/>
    <mergeCell ref="H188:AA188"/>
    <mergeCell ref="AB188:AD188"/>
    <mergeCell ref="AE188:AG188"/>
    <mergeCell ref="AH188:AJ188"/>
    <mergeCell ref="AK188:AM188"/>
    <mergeCell ref="AN188:AP188"/>
    <mergeCell ref="AQ183:AV183"/>
    <mergeCell ref="AW183:BM183"/>
    <mergeCell ref="BT183:BV183"/>
    <mergeCell ref="BW183:BY183"/>
    <mergeCell ref="BZ183:CB183"/>
    <mergeCell ref="CC183:CE183"/>
    <mergeCell ref="CF183:CH183"/>
    <mergeCell ref="CI183:CN183"/>
    <mergeCell ref="CO183:DD183"/>
    <mergeCell ref="CO182:DD182"/>
    <mergeCell ref="E184:G184"/>
    <mergeCell ref="H184:AA184"/>
    <mergeCell ref="AB184:AD184"/>
    <mergeCell ref="AE184:AG184"/>
    <mergeCell ref="AH184:AJ184"/>
    <mergeCell ref="AK184:AM184"/>
    <mergeCell ref="AN184:AP184"/>
    <mergeCell ref="AQ184:AV184"/>
    <mergeCell ref="AW184:BM184"/>
    <mergeCell ref="BT184:BV184"/>
    <mergeCell ref="BW184:BY184"/>
    <mergeCell ref="BZ184:CB184"/>
    <mergeCell ref="CC184:CE184"/>
    <mergeCell ref="CF184:CH184"/>
    <mergeCell ref="CI184:CN184"/>
    <mergeCell ref="CO184:DD184"/>
    <mergeCell ref="E183:G183"/>
    <mergeCell ref="H183:AA183"/>
    <mergeCell ref="AB183:AD183"/>
    <mergeCell ref="AE183:AG183"/>
    <mergeCell ref="AH183:AJ183"/>
    <mergeCell ref="AK183:AM183"/>
    <mergeCell ref="AN183:AP183"/>
    <mergeCell ref="AN182:AP182"/>
    <mergeCell ref="AQ182:AV182"/>
    <mergeCell ref="AW182:BM182"/>
    <mergeCell ref="BT182:BV182"/>
    <mergeCell ref="BW182:BY182"/>
    <mergeCell ref="BZ182:CB182"/>
    <mergeCell ref="CC182:CE182"/>
    <mergeCell ref="CF182:CH182"/>
    <mergeCell ref="CI182:CN182"/>
    <mergeCell ref="ER180:ER184"/>
    <mergeCell ref="EZ180:EZ184"/>
    <mergeCell ref="E181:G181"/>
    <mergeCell ref="H181:AA181"/>
    <mergeCell ref="AB181:AD181"/>
    <mergeCell ref="AE181:AG181"/>
    <mergeCell ref="AH181:AJ181"/>
    <mergeCell ref="AK181:AM181"/>
    <mergeCell ref="AN181:AP181"/>
    <mergeCell ref="AQ181:AV181"/>
    <mergeCell ref="AW181:BM181"/>
    <mergeCell ref="BT181:BV181"/>
    <mergeCell ref="BW181:BY181"/>
    <mergeCell ref="BZ181:CB181"/>
    <mergeCell ref="CC181:CE181"/>
    <mergeCell ref="CF181:CH181"/>
    <mergeCell ref="CI181:CN181"/>
    <mergeCell ref="CO181:DD181"/>
    <mergeCell ref="E182:G182"/>
    <mergeCell ref="H182:AA182"/>
    <mergeCell ref="AB182:AD182"/>
    <mergeCell ref="AE182:AG182"/>
    <mergeCell ref="AH182:AJ182"/>
    <mergeCell ref="AK182:AM182"/>
    <mergeCell ref="BW175:BY175"/>
    <mergeCell ref="BZ175:CB175"/>
    <mergeCell ref="CC175:CE175"/>
    <mergeCell ref="CF175:CH175"/>
    <mergeCell ref="CI175:CN175"/>
    <mergeCell ref="CO175:DD175"/>
    <mergeCell ref="E180:G180"/>
    <mergeCell ref="H180:AA180"/>
    <mergeCell ref="AB180:AD180"/>
    <mergeCell ref="AE180:AG180"/>
    <mergeCell ref="AH180:AJ180"/>
    <mergeCell ref="AK180:AM180"/>
    <mergeCell ref="AN180:AP180"/>
    <mergeCell ref="AQ180:AV180"/>
    <mergeCell ref="AW180:BM180"/>
    <mergeCell ref="BT180:BV180"/>
    <mergeCell ref="BW180:BY180"/>
    <mergeCell ref="BZ180:CB180"/>
    <mergeCell ref="CC180:CE180"/>
    <mergeCell ref="CF180:CH180"/>
    <mergeCell ref="CI180:CN180"/>
    <mergeCell ref="CO180:DD180"/>
    <mergeCell ref="E175:G175"/>
    <mergeCell ref="H175:AA175"/>
    <mergeCell ref="AB175:AD175"/>
    <mergeCell ref="AE175:AG175"/>
    <mergeCell ref="AH175:AJ175"/>
    <mergeCell ref="AK175:AM175"/>
    <mergeCell ref="AN175:AP175"/>
    <mergeCell ref="AQ175:AV175"/>
    <mergeCell ref="AW175:BM175"/>
    <mergeCell ref="E174:G174"/>
    <mergeCell ref="H174:AA174"/>
    <mergeCell ref="AB174:AD174"/>
    <mergeCell ref="AE174:AG174"/>
    <mergeCell ref="AH174:AJ174"/>
    <mergeCell ref="AK174:AM174"/>
    <mergeCell ref="AN174:AP174"/>
    <mergeCell ref="AQ174:AV174"/>
    <mergeCell ref="AW174:BM174"/>
    <mergeCell ref="E173:G173"/>
    <mergeCell ref="H173:AA173"/>
    <mergeCell ref="AB173:AD173"/>
    <mergeCell ref="AE173:AG173"/>
    <mergeCell ref="AH173:AJ173"/>
    <mergeCell ref="AK173:AM173"/>
    <mergeCell ref="AN173:AP173"/>
    <mergeCell ref="AQ173:AV173"/>
    <mergeCell ref="AW173:BM173"/>
    <mergeCell ref="BT172:BV172"/>
    <mergeCell ref="BW172:BY172"/>
    <mergeCell ref="BZ172:CB172"/>
    <mergeCell ref="CC172:CE172"/>
    <mergeCell ref="CF172:CH172"/>
    <mergeCell ref="CI172:CN172"/>
    <mergeCell ref="CO172:DD172"/>
    <mergeCell ref="ER172:ER175"/>
    <mergeCell ref="EZ172:EZ175"/>
    <mergeCell ref="BT173:BV173"/>
    <mergeCell ref="BW173:BY173"/>
    <mergeCell ref="BZ173:CB173"/>
    <mergeCell ref="CC173:CE173"/>
    <mergeCell ref="CF173:CH173"/>
    <mergeCell ref="CI173:CN173"/>
    <mergeCell ref="CO173:DD173"/>
    <mergeCell ref="BT174:BV174"/>
    <mergeCell ref="BW174:BY174"/>
    <mergeCell ref="BZ174:CB174"/>
    <mergeCell ref="CC174:CE174"/>
    <mergeCell ref="CF174:CH174"/>
    <mergeCell ref="CI174:CN174"/>
    <mergeCell ref="CO174:DD174"/>
    <mergeCell ref="BT175:BV175"/>
    <mergeCell ref="E172:G172"/>
    <mergeCell ref="H172:AA172"/>
    <mergeCell ref="AB172:AD172"/>
    <mergeCell ref="AE172:AG172"/>
    <mergeCell ref="AH172:AJ172"/>
    <mergeCell ref="AK172:AM172"/>
    <mergeCell ref="AN172:AP172"/>
    <mergeCell ref="AQ172:AV172"/>
    <mergeCell ref="AW172:BM172"/>
    <mergeCell ref="CF162:CH162"/>
    <mergeCell ref="CI162:CN162"/>
    <mergeCell ref="CO162:DD162"/>
    <mergeCell ref="E163:G163"/>
    <mergeCell ref="H163:AA163"/>
    <mergeCell ref="AB163:AD163"/>
    <mergeCell ref="AE163:AG163"/>
    <mergeCell ref="AH163:AJ163"/>
    <mergeCell ref="AK163:AM163"/>
    <mergeCell ref="AN163:AP163"/>
    <mergeCell ref="AQ163:AV163"/>
    <mergeCell ref="AW163:BM163"/>
    <mergeCell ref="BT163:BV163"/>
    <mergeCell ref="BW163:BY163"/>
    <mergeCell ref="BZ163:CB163"/>
    <mergeCell ref="CC163:CE163"/>
    <mergeCell ref="CF163:CH163"/>
    <mergeCell ref="CI163:CN163"/>
    <mergeCell ref="CO163:DD163"/>
    <mergeCell ref="AE162:AG162"/>
    <mergeCell ref="AH162:AJ162"/>
    <mergeCell ref="AK162:AM162"/>
    <mergeCell ref="AN162:AP162"/>
    <mergeCell ref="BZ162:CB162"/>
    <mergeCell ref="CF160:CH160"/>
    <mergeCell ref="CI160:CN160"/>
    <mergeCell ref="CO160:DD160"/>
    <mergeCell ref="ER160:ER163"/>
    <mergeCell ref="EZ160:EZ163"/>
    <mergeCell ref="E161:G161"/>
    <mergeCell ref="H161:AA161"/>
    <mergeCell ref="AB161:AD161"/>
    <mergeCell ref="AE161:AG161"/>
    <mergeCell ref="AH161:AJ161"/>
    <mergeCell ref="AK161:AM161"/>
    <mergeCell ref="AN161:AP161"/>
    <mergeCell ref="AQ161:AV161"/>
    <mergeCell ref="AW161:BM161"/>
    <mergeCell ref="BT161:BV161"/>
    <mergeCell ref="BW161:BY161"/>
    <mergeCell ref="BZ161:CB161"/>
    <mergeCell ref="CC161:CE161"/>
    <mergeCell ref="CF161:CH161"/>
    <mergeCell ref="CI161:CN161"/>
    <mergeCell ref="CO161:DD161"/>
    <mergeCell ref="E162:G162"/>
    <mergeCell ref="H162:AA162"/>
    <mergeCell ref="AB162:AD162"/>
    <mergeCell ref="B86:D86"/>
    <mergeCell ref="E86:AC86"/>
    <mergeCell ref="AD86:AF86"/>
    <mergeCell ref="AG86:AI86"/>
    <mergeCell ref="AJ86:AL86"/>
    <mergeCell ref="AN86:AP86"/>
    <mergeCell ref="AQ86:AT86"/>
    <mergeCell ref="E160:G160"/>
    <mergeCell ref="H160:AA160"/>
    <mergeCell ref="AB160:AD160"/>
    <mergeCell ref="AE160:AG160"/>
    <mergeCell ref="AH160:AJ160"/>
    <mergeCell ref="AK160:AM160"/>
    <mergeCell ref="AN160:AP160"/>
    <mergeCell ref="AQ160:AV160"/>
    <mergeCell ref="B84:D84"/>
    <mergeCell ref="E84:AC84"/>
    <mergeCell ref="AD84:AF84"/>
    <mergeCell ref="AG84:AI84"/>
    <mergeCell ref="AJ84:AL84"/>
    <mergeCell ref="AN84:AP84"/>
    <mergeCell ref="AQ84:AT84"/>
    <mergeCell ref="B85:D85"/>
    <mergeCell ref="E85:AC85"/>
    <mergeCell ref="AD85:AF85"/>
    <mergeCell ref="AG85:AI85"/>
    <mergeCell ref="AJ85:AL85"/>
    <mergeCell ref="AN85:AP85"/>
    <mergeCell ref="AQ85:AT85"/>
    <mergeCell ref="AQ156:AV156"/>
    <mergeCell ref="E156:G156"/>
    <mergeCell ref="AK155:AM155"/>
    <mergeCell ref="B82:AC82"/>
    <mergeCell ref="AD82:AF82"/>
    <mergeCell ref="AG82:AI82"/>
    <mergeCell ref="AJ82:AP82"/>
    <mergeCell ref="AQ82:AT82"/>
    <mergeCell ref="E83:AC83"/>
    <mergeCell ref="AD83:AF83"/>
    <mergeCell ref="AG83:AI83"/>
    <mergeCell ref="AJ83:AL83"/>
    <mergeCell ref="AN83:AP83"/>
    <mergeCell ref="AQ83:AT83"/>
    <mergeCell ref="AG78:AI78"/>
    <mergeCell ref="AJ78:AL78"/>
    <mergeCell ref="AN78:AP78"/>
    <mergeCell ref="AQ78:AT78"/>
    <mergeCell ref="B79:D79"/>
    <mergeCell ref="E79:AC79"/>
    <mergeCell ref="AD79:AF79"/>
    <mergeCell ref="AG79:AI79"/>
    <mergeCell ref="AJ79:AL79"/>
    <mergeCell ref="AN79:AP79"/>
    <mergeCell ref="AQ79:AT79"/>
    <mergeCell ref="B80:D80"/>
    <mergeCell ref="E80:AC80"/>
    <mergeCell ref="AD80:AF80"/>
    <mergeCell ref="AG80:AI80"/>
    <mergeCell ref="AJ80:AL80"/>
    <mergeCell ref="AN80:AP80"/>
    <mergeCell ref="AQ80:AT80"/>
    <mergeCell ref="B83:D83"/>
    <mergeCell ref="B77:D77"/>
    <mergeCell ref="E77:AC77"/>
    <mergeCell ref="AD77:AF77"/>
    <mergeCell ref="AG77:AI77"/>
    <mergeCell ref="AJ77:AL77"/>
    <mergeCell ref="AN77:AP77"/>
    <mergeCell ref="AQ77:AT77"/>
    <mergeCell ref="B78:D78"/>
    <mergeCell ref="E78:AC78"/>
    <mergeCell ref="AD78:AF78"/>
    <mergeCell ref="B74:D74"/>
    <mergeCell ref="E74:AC74"/>
    <mergeCell ref="AD74:AF74"/>
    <mergeCell ref="AG74:AI74"/>
    <mergeCell ref="AJ74:AL74"/>
    <mergeCell ref="AN74:AP74"/>
    <mergeCell ref="AQ74:AT74"/>
    <mergeCell ref="B76:AC76"/>
    <mergeCell ref="AD76:AF76"/>
    <mergeCell ref="AG76:AI76"/>
    <mergeCell ref="AJ76:AP76"/>
    <mergeCell ref="AQ76:AT76"/>
    <mergeCell ref="B73:D73"/>
    <mergeCell ref="E73:AC73"/>
    <mergeCell ref="AD73:AF73"/>
    <mergeCell ref="AG73:AI73"/>
    <mergeCell ref="AJ73:AL73"/>
    <mergeCell ref="AN73:AP73"/>
    <mergeCell ref="AQ73:AT73"/>
    <mergeCell ref="DA51:DD51"/>
    <mergeCell ref="B70:AC70"/>
    <mergeCell ref="AD70:AF70"/>
    <mergeCell ref="AG70:AI70"/>
    <mergeCell ref="AJ70:AP70"/>
    <mergeCell ref="AQ70:AT70"/>
    <mergeCell ref="B71:D71"/>
    <mergeCell ref="E71:AC71"/>
    <mergeCell ref="AD71:AF71"/>
    <mergeCell ref="AG71:AI71"/>
    <mergeCell ref="AJ71:AL71"/>
    <mergeCell ref="AN71:AP71"/>
    <mergeCell ref="AQ71:AT71"/>
    <mergeCell ref="AD51:AK51"/>
    <mergeCell ref="AL51:AQ51"/>
    <mergeCell ref="AR51:AU51"/>
    <mergeCell ref="BG51:BM51"/>
    <mergeCell ref="BT51:BU51"/>
    <mergeCell ref="BW66:BY66"/>
    <mergeCell ref="BZ66:CB66"/>
    <mergeCell ref="CC66:CE66"/>
    <mergeCell ref="CF66:CK66"/>
    <mergeCell ref="CL66:DE66"/>
    <mergeCell ref="CF65:CK65"/>
    <mergeCell ref="CL65:DE65"/>
    <mergeCell ref="DF66:DG66"/>
    <mergeCell ref="DH66:EA66"/>
    <mergeCell ref="EB66:ED66"/>
    <mergeCell ref="EF66:EH66"/>
    <mergeCell ref="BW65:BY65"/>
    <mergeCell ref="B72:D72"/>
    <mergeCell ref="E72:AC72"/>
    <mergeCell ref="AD72:AF72"/>
    <mergeCell ref="AG72:AI72"/>
    <mergeCell ref="AJ72:AL72"/>
    <mergeCell ref="AN72:AP72"/>
    <mergeCell ref="AQ72:AT72"/>
    <mergeCell ref="CF68:CK68"/>
    <mergeCell ref="CF67:CK67"/>
    <mergeCell ref="BW68:BY68"/>
    <mergeCell ref="BZ68:CB68"/>
    <mergeCell ref="CC68:CE68"/>
    <mergeCell ref="CL68:DE68"/>
    <mergeCell ref="DF68:DG68"/>
    <mergeCell ref="DH68:EA68"/>
    <mergeCell ref="EB68:ED68"/>
    <mergeCell ref="EF68:EH68"/>
    <mergeCell ref="BW67:BY67"/>
    <mergeCell ref="BZ67:CB67"/>
    <mergeCell ref="CC67:CE67"/>
    <mergeCell ref="CL67:DE67"/>
    <mergeCell ref="DF67:DG67"/>
    <mergeCell ref="DH67:EA67"/>
    <mergeCell ref="EB67:ED67"/>
    <mergeCell ref="EF67:EH67"/>
    <mergeCell ref="BZ65:CB65"/>
    <mergeCell ref="CC65:CE65"/>
    <mergeCell ref="DH61:EA61"/>
    <mergeCell ref="EB61:ED61"/>
    <mergeCell ref="EF61:EH61"/>
    <mergeCell ref="DF65:DG65"/>
    <mergeCell ref="DH65:EA65"/>
    <mergeCell ref="EB65:ED65"/>
    <mergeCell ref="EF65:EH65"/>
    <mergeCell ref="BW64:BY64"/>
    <mergeCell ref="BZ64:CB64"/>
    <mergeCell ref="CC64:CE64"/>
    <mergeCell ref="CF64:CK64"/>
    <mergeCell ref="CL64:DE64"/>
    <mergeCell ref="DF64:DG64"/>
    <mergeCell ref="DH64:EA64"/>
    <mergeCell ref="EB64:ED64"/>
    <mergeCell ref="EF64:EH64"/>
    <mergeCell ref="BW63:BY63"/>
    <mergeCell ref="BZ63:CB63"/>
    <mergeCell ref="CC63:CE63"/>
    <mergeCell ref="CF63:CK63"/>
    <mergeCell ref="CL63:DE63"/>
    <mergeCell ref="DF63:DG63"/>
    <mergeCell ref="DH63:EA63"/>
    <mergeCell ref="EB63:ED63"/>
    <mergeCell ref="EF63:EH63"/>
    <mergeCell ref="BW59:BY59"/>
    <mergeCell ref="BZ59:CB59"/>
    <mergeCell ref="CC59:CE59"/>
    <mergeCell ref="CF59:CK59"/>
    <mergeCell ref="CL59:EA59"/>
    <mergeCell ref="EB59:EH59"/>
    <mergeCell ref="BW60:BY60"/>
    <mergeCell ref="BZ60:CB60"/>
    <mergeCell ref="CC60:CE60"/>
    <mergeCell ref="CF60:CK60"/>
    <mergeCell ref="CL60:DE60"/>
    <mergeCell ref="DF60:DG60"/>
    <mergeCell ref="DH60:EA60"/>
    <mergeCell ref="EB60:ED60"/>
    <mergeCell ref="EF60:EH60"/>
    <mergeCell ref="K68:P68"/>
    <mergeCell ref="K67:P67"/>
    <mergeCell ref="BW62:BY62"/>
    <mergeCell ref="BZ62:CB62"/>
    <mergeCell ref="CC62:CE62"/>
    <mergeCell ref="CF62:CK62"/>
    <mergeCell ref="CL62:DE62"/>
    <mergeCell ref="DF62:DG62"/>
    <mergeCell ref="DH62:EA62"/>
    <mergeCell ref="EB62:ED62"/>
    <mergeCell ref="EF62:EH62"/>
    <mergeCell ref="BW61:BY61"/>
    <mergeCell ref="BZ61:CB61"/>
    <mergeCell ref="CC61:CE61"/>
    <mergeCell ref="CF61:CK61"/>
    <mergeCell ref="CL61:DE61"/>
    <mergeCell ref="DF61:DG61"/>
    <mergeCell ref="B68:D68"/>
    <mergeCell ref="E68:G68"/>
    <mergeCell ref="H68:J68"/>
    <mergeCell ref="Q68:AJ68"/>
    <mergeCell ref="AK68:AL68"/>
    <mergeCell ref="AM68:BF68"/>
    <mergeCell ref="BG68:BI68"/>
    <mergeCell ref="BK68:BM68"/>
    <mergeCell ref="B67:D67"/>
    <mergeCell ref="E67:G67"/>
    <mergeCell ref="H67:J67"/>
    <mergeCell ref="Q67:AJ67"/>
    <mergeCell ref="AK67:AL67"/>
    <mergeCell ref="AM67:BF67"/>
    <mergeCell ref="BG67:BI67"/>
    <mergeCell ref="BK67:BM67"/>
    <mergeCell ref="B66:D66"/>
    <mergeCell ref="E66:G66"/>
    <mergeCell ref="H66:J66"/>
    <mergeCell ref="K66:P66"/>
    <mergeCell ref="Q66:AJ66"/>
    <mergeCell ref="AK66:AL66"/>
    <mergeCell ref="AM66:BF66"/>
    <mergeCell ref="BG66:BI66"/>
    <mergeCell ref="BK66:BM66"/>
    <mergeCell ref="B65:D65"/>
    <mergeCell ref="E65:G65"/>
    <mergeCell ref="H65:J65"/>
    <mergeCell ref="K65:P65"/>
    <mergeCell ref="Q65:AJ65"/>
    <mergeCell ref="AK65:AL65"/>
    <mergeCell ref="AM65:BF65"/>
    <mergeCell ref="BG65:BI65"/>
    <mergeCell ref="BK65:BM65"/>
    <mergeCell ref="B64:D64"/>
    <mergeCell ref="E64:G64"/>
    <mergeCell ref="H64:J64"/>
    <mergeCell ref="K64:P64"/>
    <mergeCell ref="Q64:AJ64"/>
    <mergeCell ref="AK64:AL64"/>
    <mergeCell ref="AM64:BF64"/>
    <mergeCell ref="BG64:BI64"/>
    <mergeCell ref="BK64:BM64"/>
    <mergeCell ref="B63:D63"/>
    <mergeCell ref="E63:G63"/>
    <mergeCell ref="H63:J63"/>
    <mergeCell ref="K63:P63"/>
    <mergeCell ref="Q63:AJ63"/>
    <mergeCell ref="AK63:AL63"/>
    <mergeCell ref="AM63:BF63"/>
    <mergeCell ref="BG63:BI63"/>
    <mergeCell ref="BK63:BM63"/>
    <mergeCell ref="B62:D62"/>
    <mergeCell ref="E62:G62"/>
    <mergeCell ref="H62:J62"/>
    <mergeCell ref="K62:P62"/>
    <mergeCell ref="Q62:AJ62"/>
    <mergeCell ref="AK62:AL62"/>
    <mergeCell ref="AM62:BF62"/>
    <mergeCell ref="BG62:BI62"/>
    <mergeCell ref="BK62:BM62"/>
    <mergeCell ref="AL55:BH55"/>
    <mergeCell ref="AJ56:AK56"/>
    <mergeCell ref="AL56:BH56"/>
    <mergeCell ref="AJ57:AK57"/>
    <mergeCell ref="B61:D61"/>
    <mergeCell ref="E61:G61"/>
    <mergeCell ref="H61:J61"/>
    <mergeCell ref="K61:P61"/>
    <mergeCell ref="Q61:AJ61"/>
    <mergeCell ref="AK61:AL61"/>
    <mergeCell ref="AM61:BF61"/>
    <mergeCell ref="BG61:BI61"/>
    <mergeCell ref="BK61:BM61"/>
    <mergeCell ref="B60:D60"/>
    <mergeCell ref="E60:G60"/>
    <mergeCell ref="H60:J60"/>
    <mergeCell ref="K60:P60"/>
    <mergeCell ref="Q60:AJ60"/>
    <mergeCell ref="AK60:AL60"/>
    <mergeCell ref="AM60:BF60"/>
    <mergeCell ref="BG60:BI60"/>
    <mergeCell ref="BK60:BM60"/>
    <mergeCell ref="B54:C54"/>
    <mergeCell ref="D54:Z54"/>
    <mergeCell ref="B55:C55"/>
    <mergeCell ref="D55:Z55"/>
    <mergeCell ref="B56:C56"/>
    <mergeCell ref="D56:Z56"/>
    <mergeCell ref="B57:C57"/>
    <mergeCell ref="D57:Z57"/>
    <mergeCell ref="CP38:CR38"/>
    <mergeCell ref="CS38:DQ38"/>
    <mergeCell ref="DR38:DT38"/>
    <mergeCell ref="DU38:DW38"/>
    <mergeCell ref="DX38:DZ38"/>
    <mergeCell ref="EB38:ED38"/>
    <mergeCell ref="EE38:EH38"/>
    <mergeCell ref="B59:D59"/>
    <mergeCell ref="E59:G59"/>
    <mergeCell ref="H59:J59"/>
    <mergeCell ref="K59:P59"/>
    <mergeCell ref="Q59:BF59"/>
    <mergeCell ref="BG59:BM59"/>
    <mergeCell ref="BW51:CA51"/>
    <mergeCell ref="CB51:CE51"/>
    <mergeCell ref="CM51:CT51"/>
    <mergeCell ref="CU51:CZ51"/>
    <mergeCell ref="BW53:CU53"/>
    <mergeCell ref="BW54:BX54"/>
    <mergeCell ref="BY54:CU54"/>
    <mergeCell ref="BW55:BX55"/>
    <mergeCell ref="BY55:CU55"/>
    <mergeCell ref="BW56:BX56"/>
    <mergeCell ref="BY56:CU56"/>
    <mergeCell ref="EE27:EH27"/>
    <mergeCell ref="CP28:CR28"/>
    <mergeCell ref="CS28:DQ28"/>
    <mergeCell ref="DR28:DT28"/>
    <mergeCell ref="DU28:DW28"/>
    <mergeCell ref="DX28:DZ28"/>
    <mergeCell ref="EE28:EH28"/>
    <mergeCell ref="CP35:DQ35"/>
    <mergeCell ref="DX35:ED35"/>
    <mergeCell ref="B35:D35"/>
    <mergeCell ref="E35:G35"/>
    <mergeCell ref="H35:J35"/>
    <mergeCell ref="K35:P35"/>
    <mergeCell ref="Q35:AJ35"/>
    <mergeCell ref="AK35:AL35"/>
    <mergeCell ref="AM35:BF35"/>
    <mergeCell ref="B31:D31"/>
    <mergeCell ref="B32:D32"/>
    <mergeCell ref="E32:G32"/>
    <mergeCell ref="E30:G30"/>
    <mergeCell ref="E34:G34"/>
    <mergeCell ref="E33:G33"/>
    <mergeCell ref="B27:D27"/>
    <mergeCell ref="E31:G31"/>
    <mergeCell ref="EE32:EH32"/>
    <mergeCell ref="EE33:EH33"/>
    <mergeCell ref="EE35:EH35"/>
    <mergeCell ref="DX33:DZ33"/>
    <mergeCell ref="BK28:BM28"/>
    <mergeCell ref="AM33:BF33"/>
    <mergeCell ref="BG28:BI28"/>
    <mergeCell ref="BK31:BM31"/>
    <mergeCell ref="DJ11:EH11"/>
    <mergeCell ref="DJ12:DK12"/>
    <mergeCell ref="DL12:EH12"/>
    <mergeCell ref="DJ13:DK13"/>
    <mergeCell ref="DL13:EH13"/>
    <mergeCell ref="DJ14:DK14"/>
    <mergeCell ref="DL14:EH14"/>
    <mergeCell ref="ER166:ER169"/>
    <mergeCell ref="EZ166:EZ169"/>
    <mergeCell ref="ER154:ER157"/>
    <mergeCell ref="EZ154:EZ157"/>
    <mergeCell ref="BT169:BV169"/>
    <mergeCell ref="AB157:AD157"/>
    <mergeCell ref="AE157:AG157"/>
    <mergeCell ref="AE155:AG155"/>
    <mergeCell ref="DR25:DT25"/>
    <mergeCell ref="EB28:ED28"/>
    <mergeCell ref="CP25:DQ25"/>
    <mergeCell ref="DX25:ED25"/>
    <mergeCell ref="CP26:CR26"/>
    <mergeCell ref="CS26:DQ26"/>
    <mergeCell ref="DR26:DT26"/>
    <mergeCell ref="B17:EH18"/>
    <mergeCell ref="B48:EH49"/>
    <mergeCell ref="CP36:CR36"/>
    <mergeCell ref="CS36:DQ36"/>
    <mergeCell ref="DR36:DT36"/>
    <mergeCell ref="DU36:DW36"/>
    <mergeCell ref="DX36:DZ36"/>
    <mergeCell ref="EB36:ED36"/>
    <mergeCell ref="EE36:EH36"/>
    <mergeCell ref="CP37:CR37"/>
    <mergeCell ref="B9:C9"/>
    <mergeCell ref="DL9:EH9"/>
    <mergeCell ref="H30:J30"/>
    <mergeCell ref="H31:J31"/>
    <mergeCell ref="K31:P31"/>
    <mergeCell ref="B6:Z6"/>
    <mergeCell ref="DJ6:EH6"/>
    <mergeCell ref="Q27:AJ27"/>
    <mergeCell ref="BG29:BI29"/>
    <mergeCell ref="H27:J27"/>
    <mergeCell ref="E29:G29"/>
    <mergeCell ref="BG27:BI27"/>
    <mergeCell ref="BK27:BM27"/>
    <mergeCell ref="BG30:BI30"/>
    <mergeCell ref="BK30:BM30"/>
    <mergeCell ref="B28:D28"/>
    <mergeCell ref="B8:C8"/>
    <mergeCell ref="K23:P23"/>
    <mergeCell ref="E23:G23"/>
    <mergeCell ref="H23:J23"/>
    <mergeCell ref="D7:Z7"/>
    <mergeCell ref="D9:Z9"/>
    <mergeCell ref="DJ8:DK8"/>
    <mergeCell ref="DJ9:DK9"/>
    <mergeCell ref="DL7:EH7"/>
    <mergeCell ref="DL8:EH8"/>
    <mergeCell ref="B26:D26"/>
    <mergeCell ref="B7:C7"/>
    <mergeCell ref="DJ7:DK7"/>
    <mergeCell ref="D8:Z8"/>
    <mergeCell ref="H28:J28"/>
    <mergeCell ref="K28:P28"/>
    <mergeCell ref="B30:D30"/>
    <mergeCell ref="EE20:EH20"/>
    <mergeCell ref="CP33:CR33"/>
    <mergeCell ref="DU23:DW23"/>
    <mergeCell ref="DU25:DW25"/>
    <mergeCell ref="Q34:AJ34"/>
    <mergeCell ref="DU26:DW26"/>
    <mergeCell ref="DX26:DZ26"/>
    <mergeCell ref="EB26:ED26"/>
    <mergeCell ref="EE26:EH26"/>
    <mergeCell ref="CP23:CR23"/>
    <mergeCell ref="H32:J32"/>
    <mergeCell ref="Q31:AJ31"/>
    <mergeCell ref="K32:P32"/>
    <mergeCell ref="AK33:AL33"/>
    <mergeCell ref="AK32:AL32"/>
    <mergeCell ref="DR20:DT20"/>
    <mergeCell ref="H33:J33"/>
    <mergeCell ref="K33:P33"/>
    <mergeCell ref="DX23:DZ23"/>
    <mergeCell ref="DX22:DZ22"/>
    <mergeCell ref="DU22:DW22"/>
    <mergeCell ref="CP22:CR22"/>
    <mergeCell ref="CS22:DQ22"/>
    <mergeCell ref="CP21:CR21"/>
    <mergeCell ref="CS21:DQ21"/>
    <mergeCell ref="DU21:DW21"/>
    <mergeCell ref="CS23:DQ23"/>
    <mergeCell ref="Q23:BF23"/>
    <mergeCell ref="H34:J34"/>
    <mergeCell ref="K34:P34"/>
    <mergeCell ref="Q26:AJ26"/>
    <mergeCell ref="K30:P30"/>
    <mergeCell ref="Q30:AJ30"/>
    <mergeCell ref="AM29:BF29"/>
    <mergeCell ref="AM28:BF28"/>
    <mergeCell ref="B53:Z53"/>
    <mergeCell ref="B11:Z11"/>
    <mergeCell ref="B12:C12"/>
    <mergeCell ref="BG23:BM23"/>
    <mergeCell ref="Q28:AJ28"/>
    <mergeCell ref="AK28:AL28"/>
    <mergeCell ref="DR21:DT21"/>
    <mergeCell ref="DR22:DT22"/>
    <mergeCell ref="DR23:DT23"/>
    <mergeCell ref="CP20:DQ20"/>
    <mergeCell ref="BK29:BM29"/>
    <mergeCell ref="AK29:AL29"/>
    <mergeCell ref="AK30:AL30"/>
    <mergeCell ref="AK31:AL31"/>
    <mergeCell ref="AK34:AL34"/>
    <mergeCell ref="Q33:AJ33"/>
    <mergeCell ref="Q32:AJ32"/>
    <mergeCell ref="AM30:BF30"/>
    <mergeCell ref="AM31:BF31"/>
    <mergeCell ref="BG32:BI32"/>
    <mergeCell ref="BG33:BI33"/>
    <mergeCell ref="BG34:BI34"/>
    <mergeCell ref="AM34:BF34"/>
    <mergeCell ref="AM32:BF32"/>
    <mergeCell ref="BK32:BM32"/>
    <mergeCell ref="B33:D33"/>
    <mergeCell ref="B34:D34"/>
    <mergeCell ref="B29:D29"/>
    <mergeCell ref="D12:Z12"/>
    <mergeCell ref="B13:C13"/>
    <mergeCell ref="D13:Z13"/>
    <mergeCell ref="B14:C14"/>
    <mergeCell ref="D14:Z14"/>
    <mergeCell ref="BK25:BM25"/>
    <mergeCell ref="BG26:BI26"/>
    <mergeCell ref="BK26:BM26"/>
    <mergeCell ref="E26:G26"/>
    <mergeCell ref="H26:J26"/>
    <mergeCell ref="E27:G27"/>
    <mergeCell ref="E24:G24"/>
    <mergeCell ref="H24:J24"/>
    <mergeCell ref="E25:G25"/>
    <mergeCell ref="K26:P26"/>
    <mergeCell ref="K27:P27"/>
    <mergeCell ref="AM26:BF26"/>
    <mergeCell ref="AM24:BF24"/>
    <mergeCell ref="BG25:BI25"/>
    <mergeCell ref="EB27:ED27"/>
    <mergeCell ref="CP31:CR31"/>
    <mergeCell ref="CS31:DQ31"/>
    <mergeCell ref="CP27:CR27"/>
    <mergeCell ref="CS27:DQ27"/>
    <mergeCell ref="DR27:DT27"/>
    <mergeCell ref="DU27:DW27"/>
    <mergeCell ref="DX27:DZ27"/>
    <mergeCell ref="DU32:DW32"/>
    <mergeCell ref="DX20:ED20"/>
    <mergeCell ref="DX21:DZ21"/>
    <mergeCell ref="B25:D25"/>
    <mergeCell ref="Q25:AJ25"/>
    <mergeCell ref="AM25:BF25"/>
    <mergeCell ref="K25:P25"/>
    <mergeCell ref="H25:J25"/>
    <mergeCell ref="B24:D24"/>
    <mergeCell ref="B23:D23"/>
    <mergeCell ref="Q24:AJ24"/>
    <mergeCell ref="BG24:BI24"/>
    <mergeCell ref="BK24:BM24"/>
    <mergeCell ref="K24:P24"/>
    <mergeCell ref="AM27:BF27"/>
    <mergeCell ref="DU20:DW20"/>
    <mergeCell ref="AK24:AL24"/>
    <mergeCell ref="AK25:AL25"/>
    <mergeCell ref="AK26:AL26"/>
    <mergeCell ref="AK27:AL27"/>
    <mergeCell ref="E28:G28"/>
    <mergeCell ref="Q29:AJ29"/>
    <mergeCell ref="H29:J29"/>
    <mergeCell ref="K29:P29"/>
    <mergeCell ref="EE30:EH30"/>
    <mergeCell ref="DX31:DZ31"/>
    <mergeCell ref="EB31:ED31"/>
    <mergeCell ref="CP30:DQ30"/>
    <mergeCell ref="DU30:DW30"/>
    <mergeCell ref="BG35:BI35"/>
    <mergeCell ref="BK35:BM35"/>
    <mergeCell ref="BT156:BV156"/>
    <mergeCell ref="AW155:BM155"/>
    <mergeCell ref="CT75:CW76"/>
    <mergeCell ref="CT77:CW78"/>
    <mergeCell ref="CT79:CW80"/>
    <mergeCell ref="AW156:BM156"/>
    <mergeCell ref="AW154:BM154"/>
    <mergeCell ref="DR30:DT30"/>
    <mergeCell ref="DX32:DZ32"/>
    <mergeCell ref="DX30:ED30"/>
    <mergeCell ref="DU31:DW31"/>
    <mergeCell ref="DU33:DW33"/>
    <mergeCell ref="BG31:BI31"/>
    <mergeCell ref="CP32:CR32"/>
    <mergeCell ref="EB32:ED32"/>
    <mergeCell ref="EB33:ED33"/>
    <mergeCell ref="EE31:EH31"/>
    <mergeCell ref="DU37:DW37"/>
    <mergeCell ref="DX37:DZ37"/>
    <mergeCell ref="EB37:ED37"/>
    <mergeCell ref="EE37:EH37"/>
    <mergeCell ref="BW57:BX57"/>
    <mergeCell ref="BY57:CU57"/>
    <mergeCell ref="AJ53:BH53"/>
    <mergeCell ref="AJ54:AK54"/>
    <mergeCell ref="AQ154:AV154"/>
    <mergeCell ref="AQ155:AV155"/>
    <mergeCell ref="AK157:AM157"/>
    <mergeCell ref="AN154:AP154"/>
    <mergeCell ref="AN155:AP155"/>
    <mergeCell ref="AN156:AP156"/>
    <mergeCell ref="AN157:AP157"/>
    <mergeCell ref="AK154:AM154"/>
    <mergeCell ref="AK156:AM156"/>
    <mergeCell ref="CS33:DQ33"/>
    <mergeCell ref="CF156:CH156"/>
    <mergeCell ref="CF155:CH155"/>
    <mergeCell ref="DR31:DT31"/>
    <mergeCell ref="DR33:DT33"/>
    <mergeCell ref="DR32:DT32"/>
    <mergeCell ref="DR35:DT35"/>
    <mergeCell ref="CI154:CN154"/>
    <mergeCell ref="CI155:CN155"/>
    <mergeCell ref="BK33:BM33"/>
    <mergeCell ref="BK34:BM34"/>
    <mergeCell ref="CS37:DQ37"/>
    <mergeCell ref="DR37:DT37"/>
    <mergeCell ref="AL57:BH57"/>
    <mergeCell ref="CX77:EH78"/>
    <mergeCell ref="CX79:EH80"/>
    <mergeCell ref="CX81:EH82"/>
    <mergeCell ref="CX83:EH84"/>
    <mergeCell ref="CX85:EH86"/>
    <mergeCell ref="DU35:DW35"/>
    <mergeCell ref="CS32:DQ32"/>
    <mergeCell ref="AL54:BH54"/>
    <mergeCell ref="AJ55:AK55"/>
    <mergeCell ref="CO167:DD167"/>
    <mergeCell ref="CI169:CN169"/>
    <mergeCell ref="AE167:AG167"/>
    <mergeCell ref="AH167:AJ167"/>
    <mergeCell ref="AQ166:AV166"/>
    <mergeCell ref="AK167:AM167"/>
    <mergeCell ref="AE166:AG166"/>
    <mergeCell ref="BW156:BY156"/>
    <mergeCell ref="BZ155:CB155"/>
    <mergeCell ref="BZ166:CB166"/>
    <mergeCell ref="BW167:BY167"/>
    <mergeCell ref="BW169:BY169"/>
    <mergeCell ref="BZ169:CB169"/>
    <mergeCell ref="CC169:CE169"/>
    <mergeCell ref="CC166:CE166"/>
    <mergeCell ref="CC168:CE168"/>
    <mergeCell ref="BZ156:CB156"/>
    <mergeCell ref="CC156:CE156"/>
    <mergeCell ref="BZ167:CB167"/>
    <mergeCell ref="BZ160:CB160"/>
    <mergeCell ref="CC160:CE160"/>
    <mergeCell ref="CC162:CE162"/>
    <mergeCell ref="CF167:CH167"/>
    <mergeCell ref="CF168:CH168"/>
    <mergeCell ref="BW155:BY155"/>
    <mergeCell ref="CO155:DD155"/>
    <mergeCell ref="BW157:BY157"/>
    <mergeCell ref="CO157:DD157"/>
    <mergeCell ref="AQ162:AV162"/>
    <mergeCell ref="AW162:BM162"/>
    <mergeCell ref="BT162:BV162"/>
    <mergeCell ref="BW162:BY162"/>
    <mergeCell ref="H157:AA157"/>
    <mergeCell ref="E168:G168"/>
    <mergeCell ref="E169:G169"/>
    <mergeCell ref="E166:G166"/>
    <mergeCell ref="H166:AA166"/>
    <mergeCell ref="H167:AA167"/>
    <mergeCell ref="H168:AA168"/>
    <mergeCell ref="H169:AA169"/>
    <mergeCell ref="E167:G167"/>
    <mergeCell ref="AB167:AD167"/>
    <mergeCell ref="AQ157:AV157"/>
    <mergeCell ref="CO166:DD166"/>
    <mergeCell ref="BW168:BY168"/>
    <mergeCell ref="BW166:BY166"/>
    <mergeCell ref="AW157:BM157"/>
    <mergeCell ref="AW167:BM167"/>
    <mergeCell ref="AK166:AM166"/>
    <mergeCell ref="AN166:AP166"/>
    <mergeCell ref="AQ167:AV167"/>
    <mergeCell ref="AW166:BM166"/>
    <mergeCell ref="AW160:BM160"/>
    <mergeCell ref="BT160:BV160"/>
    <mergeCell ref="BW160:BY160"/>
    <mergeCell ref="AW168:BM168"/>
    <mergeCell ref="AE169:AG169"/>
    <mergeCell ref="AH169:AJ169"/>
    <mergeCell ref="AK169:AM169"/>
    <mergeCell ref="AW169:BM169"/>
    <mergeCell ref="AE168:AG168"/>
    <mergeCell ref="AH168:AJ168"/>
    <mergeCell ref="AK168:AM168"/>
    <mergeCell ref="AN169:AP169"/>
    <mergeCell ref="E154:G154"/>
    <mergeCell ref="E155:G155"/>
    <mergeCell ref="AE156:AG156"/>
    <mergeCell ref="AH154:AJ154"/>
    <mergeCell ref="H155:AA155"/>
    <mergeCell ref="H156:AA156"/>
    <mergeCell ref="AE154:AG154"/>
    <mergeCell ref="AH156:AJ156"/>
    <mergeCell ref="AH157:AJ157"/>
    <mergeCell ref="E157:G157"/>
    <mergeCell ref="AH155:AJ155"/>
    <mergeCell ref="AB155:AD155"/>
    <mergeCell ref="AZ77:BC78"/>
    <mergeCell ref="AZ79:BC80"/>
    <mergeCell ref="CI166:CN166"/>
    <mergeCell ref="CI167:CN167"/>
    <mergeCell ref="CI168:CN168"/>
    <mergeCell ref="CF157:CH157"/>
    <mergeCell ref="BT166:BV166"/>
    <mergeCell ref="BT167:BV167"/>
    <mergeCell ref="BT168:BV168"/>
    <mergeCell ref="BT157:BV157"/>
    <mergeCell ref="H154:AA154"/>
    <mergeCell ref="AN167:AP167"/>
    <mergeCell ref="AH166:AJ166"/>
    <mergeCell ref="AN168:AP168"/>
    <mergeCell ref="AQ168:AV168"/>
    <mergeCell ref="AB168:AD168"/>
    <mergeCell ref="AB166:AD166"/>
    <mergeCell ref="BW154:BY154"/>
    <mergeCell ref="CF154:CH154"/>
    <mergeCell ref="BZ154:CB154"/>
    <mergeCell ref="AB6:DH9"/>
    <mergeCell ref="AE13:AL13"/>
    <mergeCell ref="AM13:AR13"/>
    <mergeCell ref="AS13:AV13"/>
    <mergeCell ref="BH13:BN13"/>
    <mergeCell ref="BU13:BV13"/>
    <mergeCell ref="BX13:CB13"/>
    <mergeCell ref="CC13:CF13"/>
    <mergeCell ref="CN13:CU13"/>
    <mergeCell ref="CV13:DA13"/>
    <mergeCell ref="DB13:DE13"/>
    <mergeCell ref="AB10:DH11"/>
    <mergeCell ref="AB156:AD156"/>
    <mergeCell ref="CO168:DD168"/>
    <mergeCell ref="CC167:CE167"/>
    <mergeCell ref="CF166:CH166"/>
    <mergeCell ref="BT154:BV154"/>
    <mergeCell ref="BT155:BV155"/>
    <mergeCell ref="AZ75:BC76"/>
    <mergeCell ref="CC155:CE155"/>
    <mergeCell ref="BZ157:CB157"/>
    <mergeCell ref="CC157:CE157"/>
    <mergeCell ref="CI156:CN156"/>
    <mergeCell ref="CI157:CN157"/>
    <mergeCell ref="AZ81:BC82"/>
    <mergeCell ref="AZ83:BC84"/>
    <mergeCell ref="AB154:AD154"/>
    <mergeCell ref="CO154:DD154"/>
    <mergeCell ref="CC154:CE154"/>
    <mergeCell ref="CO156:DD156"/>
    <mergeCell ref="CT81:CW82"/>
    <mergeCell ref="CT83:CW84"/>
    <mergeCell ref="EE21:EH21"/>
    <mergeCell ref="EE22:EH22"/>
    <mergeCell ref="EE23:EH23"/>
    <mergeCell ref="EE25:EH25"/>
    <mergeCell ref="AB158:AD158"/>
    <mergeCell ref="AB164:AD164"/>
    <mergeCell ref="AB170:AD170"/>
    <mergeCell ref="AB176:AD176"/>
    <mergeCell ref="AB185:AD185"/>
    <mergeCell ref="AB192:AD192"/>
    <mergeCell ref="AB199:AD199"/>
    <mergeCell ref="DE180:DF184"/>
    <mergeCell ref="DE187:DF191"/>
    <mergeCell ref="DE194:DF198"/>
    <mergeCell ref="AZ85:BC86"/>
    <mergeCell ref="CT85:CW86"/>
    <mergeCell ref="AZ73:EH74"/>
    <mergeCell ref="BD75:CS76"/>
    <mergeCell ref="BD77:CS78"/>
    <mergeCell ref="BD79:CS80"/>
    <mergeCell ref="BD81:CS82"/>
    <mergeCell ref="BD83:CS84"/>
    <mergeCell ref="BD85:CS86"/>
    <mergeCell ref="CX75:EH76"/>
    <mergeCell ref="EB21:ED21"/>
    <mergeCell ref="EB22:ED22"/>
    <mergeCell ref="EB23:ED23"/>
    <mergeCell ref="AB169:AD169"/>
    <mergeCell ref="AQ169:AV169"/>
    <mergeCell ref="CF169:CH169"/>
    <mergeCell ref="BZ168:CB168"/>
    <mergeCell ref="CO169:DD169"/>
  </mergeCells>
  <phoneticPr fontId="2" type="noConversion"/>
  <pageMargins left="0.39370078740157483" right="0.39370078740157483" top="0.39370078740157483" bottom="0.39370078740157483" header="0" footer="0"/>
  <pageSetup paperSize="9" scale="97" orientation="portrait" r:id="rId1"/>
  <headerFooter alignWithMargins="0">
    <oddFooter xml:space="preserve">&amp;C                                  &amp;F&amp;R&amp;P von &amp;N 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DP60"/>
  <sheetViews>
    <sheetView showGridLines="0" showRowColHeaders="0" topLeftCell="AF10" zoomScale="70" zoomScaleNormal="70" workbookViewId="0">
      <selection activeCell="CU58" sqref="CU58:CX59"/>
    </sheetView>
  </sheetViews>
  <sheetFormatPr baseColWidth="10" defaultColWidth="9.140625" defaultRowHeight="12.75" x14ac:dyDescent="0.2"/>
  <cols>
    <col min="1" max="123" width="3.28515625" style="1" customWidth="1"/>
    <col min="124" max="16384" width="9.140625" style="1"/>
  </cols>
  <sheetData>
    <row r="1" spans="1:120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4"/>
      <c r="AE1" s="2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4"/>
      <c r="AT1" s="2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4"/>
      <c r="BI1" s="2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4"/>
      <c r="BX1" s="2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4"/>
      <c r="CM1" s="2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4"/>
      <c r="DB1" s="2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4"/>
    </row>
    <row r="2" spans="1:120" ht="12.95" customHeight="1" x14ac:dyDescent="0.25">
      <c r="A2" s="5"/>
      <c r="B2" s="321" t="str">
        <f>'3.TaurusSports_Cup_2018'!AB10</f>
        <v>Fussballanlage Stighag, Sonntag 05. August 2018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48"/>
      <c r="P2" s="49"/>
      <c r="Q2" s="321" t="str">
        <f>$B$2</f>
        <v>Fussballanlage Stighag, Sonntag 05. August 2018</v>
      </c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48"/>
      <c r="AE2" s="49"/>
      <c r="AF2" s="321" t="str">
        <f>$B$2</f>
        <v>Fussballanlage Stighag, Sonntag 05. August 2018</v>
      </c>
      <c r="AG2" s="321"/>
      <c r="AH2" s="321"/>
      <c r="AI2" s="321"/>
      <c r="AJ2" s="321"/>
      <c r="AK2" s="321"/>
      <c r="AL2" s="321"/>
      <c r="AM2" s="321"/>
      <c r="AN2" s="321"/>
      <c r="AO2" s="321"/>
      <c r="AP2" s="321"/>
      <c r="AQ2" s="321"/>
      <c r="AR2" s="321"/>
      <c r="AS2" s="48"/>
      <c r="AT2" s="49"/>
      <c r="AU2" s="321" t="str">
        <f>$B$2</f>
        <v>Fussballanlage Stighag, Sonntag 05. August 2018</v>
      </c>
      <c r="AV2" s="321"/>
      <c r="AW2" s="321"/>
      <c r="AX2" s="321"/>
      <c r="AY2" s="321"/>
      <c r="AZ2" s="321"/>
      <c r="BA2" s="321"/>
      <c r="BB2" s="321"/>
      <c r="BC2" s="321"/>
      <c r="BD2" s="321"/>
      <c r="BE2" s="321"/>
      <c r="BF2" s="321"/>
      <c r="BG2" s="321"/>
      <c r="BH2" s="48"/>
      <c r="BI2" s="49"/>
      <c r="BJ2" s="321" t="str">
        <f>$B$2</f>
        <v>Fussballanlage Stighag, Sonntag 05. August 2018</v>
      </c>
      <c r="BK2" s="321"/>
      <c r="BL2" s="321"/>
      <c r="BM2" s="321"/>
      <c r="BN2" s="321"/>
      <c r="BO2" s="321"/>
      <c r="BP2" s="321"/>
      <c r="BQ2" s="321"/>
      <c r="BR2" s="321"/>
      <c r="BS2" s="321"/>
      <c r="BT2" s="321"/>
      <c r="BU2" s="321"/>
      <c r="BV2" s="321"/>
      <c r="BW2" s="48"/>
      <c r="BX2" s="49"/>
      <c r="BY2" s="321" t="str">
        <f>$B$2</f>
        <v>Fussballanlage Stighag, Sonntag 05. August 2018</v>
      </c>
      <c r="BZ2" s="321"/>
      <c r="CA2" s="321"/>
      <c r="CB2" s="321"/>
      <c r="CC2" s="321"/>
      <c r="CD2" s="321"/>
      <c r="CE2" s="321"/>
      <c r="CF2" s="321"/>
      <c r="CG2" s="321"/>
      <c r="CH2" s="321"/>
      <c r="CI2" s="321"/>
      <c r="CJ2" s="321"/>
      <c r="CK2" s="321"/>
      <c r="CL2" s="48"/>
      <c r="CM2" s="49"/>
      <c r="CN2" s="321" t="str">
        <f>$B$2</f>
        <v>Fussballanlage Stighag, Sonntag 05. August 2018</v>
      </c>
      <c r="CO2" s="321"/>
      <c r="CP2" s="321"/>
      <c r="CQ2" s="321"/>
      <c r="CR2" s="321"/>
      <c r="CS2" s="321"/>
      <c r="CT2" s="321"/>
      <c r="CU2" s="321"/>
      <c r="CV2" s="321"/>
      <c r="CW2" s="321"/>
      <c r="CX2" s="321"/>
      <c r="CY2" s="321"/>
      <c r="CZ2" s="321"/>
      <c r="DA2" s="6"/>
      <c r="DB2" s="5"/>
      <c r="DC2" s="325" t="str">
        <f>$B$2</f>
        <v>Fussballanlage Stighag, Sonntag 05. August 2018</v>
      </c>
      <c r="DD2" s="325"/>
      <c r="DE2" s="325"/>
      <c r="DF2" s="325"/>
      <c r="DG2" s="325"/>
      <c r="DH2" s="325"/>
      <c r="DI2" s="325"/>
      <c r="DJ2" s="325"/>
      <c r="DK2" s="325"/>
      <c r="DL2" s="325"/>
      <c r="DM2" s="325"/>
      <c r="DN2" s="325"/>
      <c r="DO2" s="325"/>
      <c r="DP2" s="6"/>
    </row>
    <row r="3" spans="1:120" ht="12.95" customHeight="1" x14ac:dyDescent="0.25">
      <c r="A3" s="5"/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48"/>
      <c r="P3" s="49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321"/>
      <c r="AB3" s="321"/>
      <c r="AC3" s="321"/>
      <c r="AD3" s="48"/>
      <c r="AE3" s="49"/>
      <c r="AF3" s="321"/>
      <c r="AG3" s="321"/>
      <c r="AH3" s="321"/>
      <c r="AI3" s="321"/>
      <c r="AJ3" s="321"/>
      <c r="AK3" s="321"/>
      <c r="AL3" s="321"/>
      <c r="AM3" s="321"/>
      <c r="AN3" s="321"/>
      <c r="AO3" s="321"/>
      <c r="AP3" s="321"/>
      <c r="AQ3" s="321"/>
      <c r="AR3" s="321"/>
      <c r="AS3" s="48"/>
      <c r="AT3" s="49"/>
      <c r="AU3" s="321"/>
      <c r="AV3" s="321"/>
      <c r="AW3" s="321"/>
      <c r="AX3" s="321"/>
      <c r="AY3" s="321"/>
      <c r="AZ3" s="321"/>
      <c r="BA3" s="321"/>
      <c r="BB3" s="321"/>
      <c r="BC3" s="321"/>
      <c r="BD3" s="321"/>
      <c r="BE3" s="321"/>
      <c r="BF3" s="321"/>
      <c r="BG3" s="321"/>
      <c r="BH3" s="48"/>
      <c r="BI3" s="49"/>
      <c r="BJ3" s="321"/>
      <c r="BK3" s="321"/>
      <c r="BL3" s="321"/>
      <c r="BM3" s="321"/>
      <c r="BN3" s="321"/>
      <c r="BO3" s="321"/>
      <c r="BP3" s="321"/>
      <c r="BQ3" s="321"/>
      <c r="BR3" s="321"/>
      <c r="BS3" s="321"/>
      <c r="BT3" s="321"/>
      <c r="BU3" s="321"/>
      <c r="BV3" s="321"/>
      <c r="BW3" s="48"/>
      <c r="BX3" s="49"/>
      <c r="BY3" s="321"/>
      <c r="BZ3" s="321"/>
      <c r="CA3" s="321"/>
      <c r="CB3" s="321"/>
      <c r="CC3" s="321"/>
      <c r="CD3" s="321"/>
      <c r="CE3" s="321"/>
      <c r="CF3" s="321"/>
      <c r="CG3" s="321"/>
      <c r="CH3" s="321"/>
      <c r="CI3" s="321"/>
      <c r="CJ3" s="321"/>
      <c r="CK3" s="321"/>
      <c r="CL3" s="48"/>
      <c r="CM3" s="49"/>
      <c r="CN3" s="321"/>
      <c r="CO3" s="321"/>
      <c r="CP3" s="321"/>
      <c r="CQ3" s="321"/>
      <c r="CR3" s="321"/>
      <c r="CS3" s="321"/>
      <c r="CT3" s="321"/>
      <c r="CU3" s="321"/>
      <c r="CV3" s="321"/>
      <c r="CW3" s="321"/>
      <c r="CX3" s="321"/>
      <c r="CY3" s="321"/>
      <c r="CZ3" s="321"/>
      <c r="DA3" s="6"/>
      <c r="DB3" s="5"/>
      <c r="DC3" s="325"/>
      <c r="DD3" s="325"/>
      <c r="DE3" s="325"/>
      <c r="DF3" s="325"/>
      <c r="DG3" s="325"/>
      <c r="DH3" s="325"/>
      <c r="DI3" s="325"/>
      <c r="DJ3" s="325"/>
      <c r="DK3" s="325"/>
      <c r="DL3" s="325"/>
      <c r="DM3" s="325"/>
      <c r="DN3" s="325"/>
      <c r="DO3" s="325"/>
      <c r="DP3" s="6"/>
    </row>
    <row r="4" spans="1:120" s="52" customFormat="1" ht="12.95" customHeight="1" x14ac:dyDescent="0.2">
      <c r="A4" s="50"/>
      <c r="B4" s="312" t="str">
        <f>'3.TaurusSports_Cup_2018'!AV10 &amp; '3.TaurusSports_Cup_2018'!BI10</f>
        <v/>
      </c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51"/>
      <c r="P4" s="50"/>
      <c r="Q4" s="312" t="str">
        <f>$B$4</f>
        <v/>
      </c>
      <c r="R4" s="312"/>
      <c r="S4" s="312"/>
      <c r="T4" s="312"/>
      <c r="U4" s="312"/>
      <c r="V4" s="312"/>
      <c r="W4" s="312"/>
      <c r="X4" s="312"/>
      <c r="Y4" s="312"/>
      <c r="Z4" s="312"/>
      <c r="AA4" s="312"/>
      <c r="AB4" s="312"/>
      <c r="AC4" s="312"/>
      <c r="AD4" s="51"/>
      <c r="AE4" s="50"/>
      <c r="AF4" s="312" t="str">
        <f>$B$4</f>
        <v/>
      </c>
      <c r="AG4" s="312"/>
      <c r="AH4" s="312"/>
      <c r="AI4" s="312"/>
      <c r="AJ4" s="312"/>
      <c r="AK4" s="312"/>
      <c r="AL4" s="312"/>
      <c r="AM4" s="312"/>
      <c r="AN4" s="312"/>
      <c r="AO4" s="312"/>
      <c r="AP4" s="312"/>
      <c r="AQ4" s="312"/>
      <c r="AR4" s="312"/>
      <c r="AS4" s="51"/>
      <c r="AT4" s="50"/>
      <c r="AU4" s="312" t="str">
        <f>$B$4</f>
        <v/>
      </c>
      <c r="AV4" s="312"/>
      <c r="AW4" s="312"/>
      <c r="AX4" s="312"/>
      <c r="AY4" s="312"/>
      <c r="AZ4" s="312"/>
      <c r="BA4" s="312"/>
      <c r="BB4" s="312"/>
      <c r="BC4" s="312"/>
      <c r="BD4" s="312"/>
      <c r="BE4" s="312"/>
      <c r="BF4" s="312"/>
      <c r="BG4" s="312"/>
      <c r="BH4" s="51"/>
      <c r="BI4" s="50"/>
      <c r="BJ4" s="312" t="str">
        <f>$B$4</f>
        <v/>
      </c>
      <c r="BK4" s="312"/>
      <c r="BL4" s="312"/>
      <c r="BM4" s="312"/>
      <c r="BN4" s="312"/>
      <c r="BO4" s="312"/>
      <c r="BP4" s="312"/>
      <c r="BQ4" s="312"/>
      <c r="BR4" s="312"/>
      <c r="BS4" s="312"/>
      <c r="BT4" s="312"/>
      <c r="BU4" s="312"/>
      <c r="BV4" s="312"/>
      <c r="BW4" s="51"/>
      <c r="BX4" s="50"/>
      <c r="BY4" s="312" t="str">
        <f>$B$4</f>
        <v/>
      </c>
      <c r="BZ4" s="312"/>
      <c r="CA4" s="312"/>
      <c r="CB4" s="312"/>
      <c r="CC4" s="312"/>
      <c r="CD4" s="312"/>
      <c r="CE4" s="312"/>
      <c r="CF4" s="312"/>
      <c r="CG4" s="312"/>
      <c r="CH4" s="312"/>
      <c r="CI4" s="312"/>
      <c r="CJ4" s="312"/>
      <c r="CK4" s="312"/>
      <c r="CL4" s="51"/>
      <c r="CM4" s="50"/>
      <c r="CN4" s="312" t="str">
        <f>$B$4</f>
        <v/>
      </c>
      <c r="CO4" s="312"/>
      <c r="CP4" s="312"/>
      <c r="CQ4" s="312"/>
      <c r="CR4" s="312"/>
      <c r="CS4" s="312"/>
      <c r="CT4" s="312"/>
      <c r="CU4" s="312"/>
      <c r="CV4" s="312"/>
      <c r="CW4" s="312"/>
      <c r="CX4" s="312"/>
      <c r="CY4" s="312"/>
      <c r="CZ4" s="312"/>
      <c r="DA4" s="51"/>
      <c r="DB4" s="50"/>
      <c r="DC4" s="312" t="str">
        <f>$B$4</f>
        <v/>
      </c>
      <c r="DD4" s="312"/>
      <c r="DE4" s="312"/>
      <c r="DF4" s="312"/>
      <c r="DG4" s="312"/>
      <c r="DH4" s="312"/>
      <c r="DI4" s="312"/>
      <c r="DJ4" s="312"/>
      <c r="DK4" s="312"/>
      <c r="DL4" s="312"/>
      <c r="DM4" s="312"/>
      <c r="DN4" s="312"/>
      <c r="DO4" s="312"/>
      <c r="DP4" s="51"/>
    </row>
    <row r="5" spans="1:120" s="52" customFormat="1" ht="12.95" customHeight="1" x14ac:dyDescent="0.2">
      <c r="A5" s="50"/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51"/>
      <c r="P5" s="50"/>
      <c r="Q5" s="312"/>
      <c r="R5" s="312"/>
      <c r="S5" s="312"/>
      <c r="T5" s="312"/>
      <c r="U5" s="312"/>
      <c r="V5" s="312"/>
      <c r="W5" s="312"/>
      <c r="X5" s="312"/>
      <c r="Y5" s="312"/>
      <c r="Z5" s="312"/>
      <c r="AA5" s="312"/>
      <c r="AB5" s="312"/>
      <c r="AC5" s="312"/>
      <c r="AD5" s="51"/>
      <c r="AE5" s="50"/>
      <c r="AF5" s="312"/>
      <c r="AG5" s="312"/>
      <c r="AH5" s="312"/>
      <c r="AI5" s="312"/>
      <c r="AJ5" s="312"/>
      <c r="AK5" s="312"/>
      <c r="AL5" s="312"/>
      <c r="AM5" s="312"/>
      <c r="AN5" s="312"/>
      <c r="AO5" s="312"/>
      <c r="AP5" s="312"/>
      <c r="AQ5" s="312"/>
      <c r="AR5" s="312"/>
      <c r="AS5" s="51"/>
      <c r="AT5" s="50"/>
      <c r="AU5" s="312"/>
      <c r="AV5" s="312"/>
      <c r="AW5" s="312"/>
      <c r="AX5" s="312"/>
      <c r="AY5" s="312"/>
      <c r="AZ5" s="312"/>
      <c r="BA5" s="312"/>
      <c r="BB5" s="312"/>
      <c r="BC5" s="312"/>
      <c r="BD5" s="312"/>
      <c r="BE5" s="312"/>
      <c r="BF5" s="312"/>
      <c r="BG5" s="312"/>
      <c r="BH5" s="51"/>
      <c r="BI5" s="50"/>
      <c r="BJ5" s="312"/>
      <c r="BK5" s="312"/>
      <c r="BL5" s="312"/>
      <c r="BM5" s="312"/>
      <c r="BN5" s="312"/>
      <c r="BO5" s="312"/>
      <c r="BP5" s="312"/>
      <c r="BQ5" s="312"/>
      <c r="BR5" s="312"/>
      <c r="BS5" s="312"/>
      <c r="BT5" s="312"/>
      <c r="BU5" s="312"/>
      <c r="BV5" s="312"/>
      <c r="BW5" s="51"/>
      <c r="BX5" s="50"/>
      <c r="BY5" s="312"/>
      <c r="BZ5" s="312"/>
      <c r="CA5" s="312"/>
      <c r="CB5" s="312"/>
      <c r="CC5" s="312"/>
      <c r="CD5" s="312"/>
      <c r="CE5" s="312"/>
      <c r="CF5" s="312"/>
      <c r="CG5" s="312"/>
      <c r="CH5" s="312"/>
      <c r="CI5" s="312"/>
      <c r="CJ5" s="312"/>
      <c r="CK5" s="312"/>
      <c r="CL5" s="51"/>
      <c r="CM5" s="50"/>
      <c r="CN5" s="312"/>
      <c r="CO5" s="312"/>
      <c r="CP5" s="312"/>
      <c r="CQ5" s="312"/>
      <c r="CR5" s="312"/>
      <c r="CS5" s="312"/>
      <c r="CT5" s="312"/>
      <c r="CU5" s="312"/>
      <c r="CV5" s="312"/>
      <c r="CW5" s="312"/>
      <c r="CX5" s="312"/>
      <c r="CY5" s="312"/>
      <c r="CZ5" s="312"/>
      <c r="DA5" s="51"/>
      <c r="DB5" s="50"/>
      <c r="DC5" s="312"/>
      <c r="DD5" s="312"/>
      <c r="DE5" s="312"/>
      <c r="DF5" s="312"/>
      <c r="DG5" s="312"/>
      <c r="DH5" s="312"/>
      <c r="DI5" s="312"/>
      <c r="DJ5" s="312"/>
      <c r="DK5" s="312"/>
      <c r="DL5" s="312"/>
      <c r="DM5" s="312"/>
      <c r="DN5" s="312"/>
      <c r="DO5" s="312"/>
      <c r="DP5" s="51"/>
    </row>
    <row r="6" spans="1:120" x14ac:dyDescent="0.2">
      <c r="A6" s="5"/>
      <c r="B6" s="7"/>
      <c r="C6" s="322" t="s">
        <v>27</v>
      </c>
      <c r="D6" s="322"/>
      <c r="E6" s="322"/>
      <c r="F6" s="322"/>
      <c r="G6" s="322"/>
      <c r="H6" s="322"/>
      <c r="I6" s="322"/>
      <c r="J6" s="323">
        <f>'3.TaurusSports_Cup_2018'!$K24</f>
        <v>0.40625</v>
      </c>
      <c r="K6" s="322"/>
      <c r="L6" s="322"/>
      <c r="M6" s="322"/>
      <c r="N6" s="7"/>
      <c r="O6" s="6"/>
      <c r="P6" s="5"/>
      <c r="Q6" s="7"/>
      <c r="R6" s="322" t="str">
        <f>$C$6</f>
        <v>Vorrunde</v>
      </c>
      <c r="S6" s="322"/>
      <c r="T6" s="322"/>
      <c r="U6" s="322"/>
      <c r="V6" s="322"/>
      <c r="W6" s="322"/>
      <c r="X6" s="322"/>
      <c r="Y6" s="323">
        <f>'3.TaurusSports_Cup_2018'!$K25</f>
        <v>0.40625</v>
      </c>
      <c r="Z6" s="322"/>
      <c r="AA6" s="322"/>
      <c r="AB6" s="322"/>
      <c r="AC6" s="7"/>
      <c r="AD6" s="6"/>
      <c r="AE6" s="5"/>
      <c r="AF6" s="7"/>
      <c r="AG6" s="322" t="s">
        <v>27</v>
      </c>
      <c r="AH6" s="322"/>
      <c r="AI6" s="322"/>
      <c r="AJ6" s="322"/>
      <c r="AK6" s="322"/>
      <c r="AL6" s="322"/>
      <c r="AM6" s="322"/>
      <c r="AN6" s="323">
        <f>'3.TaurusSports_Cup_2018'!$K32</f>
        <v>0.47916666666666657</v>
      </c>
      <c r="AO6" s="322"/>
      <c r="AP6" s="322"/>
      <c r="AQ6" s="322"/>
      <c r="AR6" s="7"/>
      <c r="AS6" s="6"/>
      <c r="AT6" s="5"/>
      <c r="AU6" s="7"/>
      <c r="AV6" s="322" t="str">
        <f>$C$6</f>
        <v>Vorrunde</v>
      </c>
      <c r="AW6" s="322"/>
      <c r="AX6" s="322"/>
      <c r="AY6" s="322"/>
      <c r="AZ6" s="322"/>
      <c r="BA6" s="322"/>
      <c r="BB6" s="322"/>
      <c r="BC6" s="323">
        <f>'3.TaurusSports_Cup_2018'!$K33</f>
        <v>0.47916666666666657</v>
      </c>
      <c r="BD6" s="322"/>
      <c r="BE6" s="322"/>
      <c r="BF6" s="322"/>
      <c r="BG6" s="7"/>
      <c r="BH6" s="6"/>
      <c r="BI6" s="5"/>
      <c r="BJ6" s="7"/>
      <c r="BK6" s="322" t="s">
        <v>27</v>
      </c>
      <c r="BL6" s="322"/>
      <c r="BM6" s="322"/>
      <c r="BN6" s="322"/>
      <c r="BO6" s="322"/>
      <c r="BP6" s="322"/>
      <c r="BQ6" s="322"/>
      <c r="BR6" s="323">
        <f>'3.TaurusSports_Cup_2018'!$CF28</f>
        <v>0</v>
      </c>
      <c r="BS6" s="322"/>
      <c r="BT6" s="322"/>
      <c r="BU6" s="322"/>
      <c r="BV6" s="7"/>
      <c r="BW6" s="6"/>
      <c r="BX6" s="5"/>
      <c r="BY6" s="7"/>
      <c r="BZ6" s="322" t="str">
        <f>$C$6</f>
        <v>Vorrunde</v>
      </c>
      <c r="CA6" s="322"/>
      <c r="CB6" s="322"/>
      <c r="CC6" s="322"/>
      <c r="CD6" s="322"/>
      <c r="CE6" s="322"/>
      <c r="CF6" s="322"/>
      <c r="CG6" s="323">
        <f>'3.TaurusSports_Cup_2018'!$CF29</f>
        <v>0</v>
      </c>
      <c r="CH6" s="322"/>
      <c r="CI6" s="322"/>
      <c r="CJ6" s="322"/>
      <c r="CK6" s="7"/>
      <c r="CL6" s="6"/>
      <c r="CM6" s="5"/>
      <c r="CN6" s="7"/>
      <c r="CO6" s="322" t="s">
        <v>28</v>
      </c>
      <c r="CP6" s="322"/>
      <c r="CQ6" s="322"/>
      <c r="CR6" s="322"/>
      <c r="CS6" s="322"/>
      <c r="CT6" s="322"/>
      <c r="CU6" s="322"/>
      <c r="CV6" s="323" t="e">
        <f>'3.TaurusSports_Cup_2018'!#REF!</f>
        <v>#REF!</v>
      </c>
      <c r="CW6" s="322"/>
      <c r="CX6" s="322"/>
      <c r="CY6" s="322"/>
      <c r="CZ6" s="7"/>
      <c r="DA6" s="6"/>
      <c r="DB6" s="5"/>
      <c r="DC6" s="7"/>
      <c r="DD6" s="322" t="str">
        <f>$CO$6</f>
        <v>Finalrunde</v>
      </c>
      <c r="DE6" s="322"/>
      <c r="DF6" s="322"/>
      <c r="DG6" s="322"/>
      <c r="DH6" s="322"/>
      <c r="DI6" s="322"/>
      <c r="DJ6" s="322"/>
      <c r="DK6" s="323" t="e">
        <f>'3.TaurusSports_Cup_2018'!#REF!</f>
        <v>#REF!</v>
      </c>
      <c r="DL6" s="322"/>
      <c r="DM6" s="322"/>
      <c r="DN6" s="322"/>
      <c r="DO6" s="7"/>
      <c r="DP6" s="6"/>
    </row>
    <row r="7" spans="1:120" ht="10.15" customHeight="1" x14ac:dyDescent="0.2">
      <c r="A7" s="5"/>
      <c r="B7" s="7"/>
      <c r="N7" s="7"/>
      <c r="O7" s="6"/>
      <c r="P7" s="5"/>
      <c r="Q7" s="7"/>
      <c r="AC7" s="7"/>
      <c r="AD7" s="6"/>
      <c r="AE7" s="5"/>
      <c r="AF7" s="7"/>
      <c r="AR7" s="7"/>
      <c r="AS7" s="6"/>
      <c r="AT7" s="5"/>
      <c r="AU7" s="7"/>
      <c r="BG7" s="7"/>
      <c r="BH7" s="6"/>
      <c r="BI7" s="5"/>
      <c r="BJ7" s="7"/>
      <c r="BV7" s="7"/>
      <c r="BW7" s="6"/>
      <c r="BX7" s="5"/>
      <c r="BY7" s="7"/>
      <c r="CK7" s="7"/>
      <c r="CL7" s="6"/>
      <c r="CM7" s="5"/>
      <c r="CN7" s="7"/>
      <c r="CZ7" s="7"/>
      <c r="DA7" s="6"/>
      <c r="DB7" s="5"/>
      <c r="DC7" s="7"/>
      <c r="DO7" s="7"/>
      <c r="DP7" s="6"/>
    </row>
    <row r="8" spans="1:120" x14ac:dyDescent="0.2">
      <c r="A8" s="5"/>
      <c r="B8" s="7" t="s">
        <v>29</v>
      </c>
      <c r="C8" s="7"/>
      <c r="D8" s="317">
        <f>'3.TaurusSports_Cup_2018'!$B24</f>
        <v>1</v>
      </c>
      <c r="E8" s="317"/>
      <c r="F8" s="7" t="s">
        <v>30</v>
      </c>
      <c r="G8" s="7"/>
      <c r="H8" s="7"/>
      <c r="I8" s="317" t="str">
        <f>'3.TaurusSports_Cup_2018'!$H24</f>
        <v>A</v>
      </c>
      <c r="J8" s="317"/>
      <c r="K8" s="7" t="s">
        <v>31</v>
      </c>
      <c r="L8" s="7"/>
      <c r="M8" s="317" t="str">
        <f>'3.TaurusSports_Cup_2018'!$E24</f>
        <v>KR</v>
      </c>
      <c r="N8" s="317"/>
      <c r="O8" s="6"/>
      <c r="P8" s="5"/>
      <c r="Q8" s="7" t="s">
        <v>29</v>
      </c>
      <c r="R8" s="7"/>
      <c r="S8" s="317">
        <f>'3.TaurusSports_Cup_2018'!$B25</f>
        <v>2</v>
      </c>
      <c r="T8" s="317"/>
      <c r="U8" s="7" t="s">
        <v>30</v>
      </c>
      <c r="V8" s="7"/>
      <c r="W8" s="7"/>
      <c r="X8" s="317" t="str">
        <f>'3.TaurusSports_Cup_2018'!$H25</f>
        <v>B</v>
      </c>
      <c r="Y8" s="317"/>
      <c r="Z8" s="7" t="s">
        <v>31</v>
      </c>
      <c r="AA8" s="7"/>
      <c r="AB8" s="317">
        <f>'3.TaurusSports_Cup_2018'!$E25</f>
        <v>2</v>
      </c>
      <c r="AC8" s="317"/>
      <c r="AD8" s="6"/>
      <c r="AE8" s="5"/>
      <c r="AF8" s="7" t="s">
        <v>29</v>
      </c>
      <c r="AG8" s="7"/>
      <c r="AH8" s="317">
        <f>'3.TaurusSports_Cup_2018'!$B32</f>
        <v>9</v>
      </c>
      <c r="AI8" s="317"/>
      <c r="AJ8" s="7" t="s">
        <v>30</v>
      </c>
      <c r="AK8" s="7"/>
      <c r="AL8" s="7"/>
      <c r="AM8" s="317" t="str">
        <f>'3.TaurusSports_Cup_2018'!$H32</f>
        <v>A</v>
      </c>
      <c r="AN8" s="317"/>
      <c r="AO8" s="7" t="s">
        <v>31</v>
      </c>
      <c r="AP8" s="7"/>
      <c r="AQ8" s="317">
        <f>'3.TaurusSports_Cup_2018'!$E32</f>
        <v>2</v>
      </c>
      <c r="AR8" s="317"/>
      <c r="AS8" s="6"/>
      <c r="AT8" s="5"/>
      <c r="AU8" s="7" t="s">
        <v>29</v>
      </c>
      <c r="AV8" s="7"/>
      <c r="AW8" s="317">
        <f>'3.TaurusSports_Cup_2018'!$B33</f>
        <v>10</v>
      </c>
      <c r="AX8" s="317"/>
      <c r="AY8" s="7" t="s">
        <v>30</v>
      </c>
      <c r="AZ8" s="7"/>
      <c r="BA8" s="7"/>
      <c r="BB8" s="317" t="str">
        <f>'3.TaurusSports_Cup_2018'!$H33</f>
        <v>B</v>
      </c>
      <c r="BC8" s="317"/>
      <c r="BD8" s="7" t="s">
        <v>31</v>
      </c>
      <c r="BE8" s="7"/>
      <c r="BF8" s="317" t="str">
        <f>'3.TaurusSports_Cup_2018'!$E33</f>
        <v>KR</v>
      </c>
      <c r="BG8" s="317"/>
      <c r="BH8" s="6"/>
      <c r="BI8" s="5"/>
      <c r="BJ8" s="7" t="s">
        <v>29</v>
      </c>
      <c r="BK8" s="7"/>
      <c r="BL8" s="317">
        <f>'3.TaurusSports_Cup_2018'!$BW28</f>
        <v>0</v>
      </c>
      <c r="BM8" s="317"/>
      <c r="BN8" s="7" t="s">
        <v>30</v>
      </c>
      <c r="BO8" s="7"/>
      <c r="BP8" s="7"/>
      <c r="BQ8" s="317">
        <f>'3.TaurusSports_Cup_2018'!$CC28</f>
        <v>0</v>
      </c>
      <c r="BR8" s="317"/>
      <c r="BS8" s="7" t="s">
        <v>31</v>
      </c>
      <c r="BT8" s="7"/>
      <c r="BU8" s="317">
        <f>'3.TaurusSports_Cup_2018'!$BZ28</f>
        <v>0</v>
      </c>
      <c r="BV8" s="317"/>
      <c r="BW8" s="6"/>
      <c r="BX8" s="5"/>
      <c r="BY8" s="7" t="s">
        <v>29</v>
      </c>
      <c r="BZ8" s="7"/>
      <c r="CA8" s="317">
        <f>'3.TaurusSports_Cup_2018'!$BW29</f>
        <v>0</v>
      </c>
      <c r="CB8" s="317"/>
      <c r="CC8" s="7" t="s">
        <v>30</v>
      </c>
      <c r="CD8" s="7"/>
      <c r="CE8" s="7"/>
      <c r="CF8" s="317">
        <f>'3.TaurusSports_Cup_2018'!$CC29</f>
        <v>0</v>
      </c>
      <c r="CG8" s="317"/>
      <c r="CH8" s="7" t="s">
        <v>31</v>
      </c>
      <c r="CI8" s="7"/>
      <c r="CJ8" s="317">
        <f>'3.TaurusSports_Cup_2018'!$BZ29</f>
        <v>0</v>
      </c>
      <c r="CK8" s="317"/>
      <c r="CL8" s="6"/>
      <c r="CM8" s="5"/>
      <c r="CN8" s="7" t="s">
        <v>29</v>
      </c>
      <c r="CO8" s="7"/>
      <c r="CP8" s="317" t="e">
        <f>'3.TaurusSports_Cup_2018'!#REF!</f>
        <v>#REF!</v>
      </c>
      <c r="CQ8" s="317"/>
      <c r="CR8" s="319" t="e">
        <f>'3.TaurusSports_Cup_2018'!#REF!</f>
        <v>#REF!</v>
      </c>
      <c r="CS8" s="319"/>
      <c r="CT8" s="319"/>
      <c r="CU8" s="319"/>
      <c r="CV8" s="319"/>
      <c r="CW8" s="7" t="s">
        <v>31</v>
      </c>
      <c r="CX8" s="7"/>
      <c r="CY8" s="320" t="e">
        <f>'3.TaurusSports_Cup_2018'!#REF!</f>
        <v>#REF!</v>
      </c>
      <c r="CZ8" s="317"/>
      <c r="DA8" s="6"/>
      <c r="DB8" s="5"/>
      <c r="DC8" s="7" t="s">
        <v>29</v>
      </c>
      <c r="DD8" s="7"/>
      <c r="DE8" s="317" t="e">
        <f>'3.TaurusSports_Cup_2018'!#REF!</f>
        <v>#REF!</v>
      </c>
      <c r="DF8" s="317"/>
      <c r="DG8" s="319" t="e">
        <f>'3.TaurusSports_Cup_2018'!#REF!</f>
        <v>#REF!</v>
      </c>
      <c r="DH8" s="319"/>
      <c r="DI8" s="319"/>
      <c r="DJ8" s="319"/>
      <c r="DK8" s="319"/>
      <c r="DL8" s="7" t="s">
        <v>31</v>
      </c>
      <c r="DM8" s="7"/>
      <c r="DN8" s="320" t="e">
        <f>'3.TaurusSports_Cup_2018'!#REF!</f>
        <v>#REF!</v>
      </c>
      <c r="DO8" s="317"/>
      <c r="DP8" s="6"/>
    </row>
    <row r="9" spans="1:120" ht="10.15" customHeight="1" x14ac:dyDescent="0.2">
      <c r="A9" s="5"/>
      <c r="B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6"/>
      <c r="P9" s="5"/>
      <c r="Q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6"/>
      <c r="AE9" s="5"/>
      <c r="AF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6"/>
      <c r="AT9" s="5"/>
      <c r="AU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6"/>
      <c r="BI9" s="5"/>
      <c r="BJ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6"/>
      <c r="BX9" s="5"/>
      <c r="BY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6"/>
      <c r="CM9" s="5"/>
      <c r="CN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6"/>
      <c r="DB9" s="5"/>
      <c r="DC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6"/>
    </row>
    <row r="10" spans="1:120" x14ac:dyDescent="0.2">
      <c r="A10" s="5"/>
      <c r="B10" s="316" t="str">
        <f>'3.TaurusSports_Cup_2018'!$Q24</f>
        <v>FC Niederweningen</v>
      </c>
      <c r="C10" s="316"/>
      <c r="D10" s="316"/>
      <c r="E10" s="316"/>
      <c r="F10" s="316"/>
      <c r="G10" s="316"/>
      <c r="H10" s="315" t="s">
        <v>18</v>
      </c>
      <c r="I10" s="316" t="str">
        <f>'3.TaurusSports_Cup_2018'!$AM24</f>
        <v>FC Kloten b</v>
      </c>
      <c r="J10" s="316"/>
      <c r="K10" s="316"/>
      <c r="L10" s="316"/>
      <c r="M10" s="316"/>
      <c r="N10" s="316"/>
      <c r="O10" s="6"/>
      <c r="P10" s="5"/>
      <c r="Q10" s="316" t="str">
        <f>'3.TaurusSports_Cup_2018'!$Q25</f>
        <v>FC Bülach</v>
      </c>
      <c r="R10" s="316"/>
      <c r="S10" s="316"/>
      <c r="T10" s="316"/>
      <c r="U10" s="316"/>
      <c r="V10" s="316"/>
      <c r="W10" s="315" t="s">
        <v>18</v>
      </c>
      <c r="X10" s="316" t="str">
        <f>'3.TaurusSports_Cup_2018'!$AM25</f>
        <v>FC Neftenbach</v>
      </c>
      <c r="Y10" s="316"/>
      <c r="Z10" s="316"/>
      <c r="AA10" s="316"/>
      <c r="AB10" s="316"/>
      <c r="AC10" s="316"/>
      <c r="AD10" s="6"/>
      <c r="AE10" s="5"/>
      <c r="AF10" s="316" t="str">
        <f>'3.TaurusSports_Cup_2018'!$Q32</f>
        <v>FC Kloten b</v>
      </c>
      <c r="AG10" s="316"/>
      <c r="AH10" s="316"/>
      <c r="AI10" s="316"/>
      <c r="AJ10" s="316"/>
      <c r="AK10" s="316"/>
      <c r="AL10" s="315" t="s">
        <v>18</v>
      </c>
      <c r="AM10" s="316" t="str">
        <f>'3.TaurusSports_Cup_2018'!$AM32</f>
        <v>FC Wiesendangen</v>
      </c>
      <c r="AN10" s="316"/>
      <c r="AO10" s="316"/>
      <c r="AP10" s="316"/>
      <c r="AQ10" s="316"/>
      <c r="AR10" s="316"/>
      <c r="AS10" s="6"/>
      <c r="AT10" s="5"/>
      <c r="AU10" s="316" t="str">
        <f>'3.TaurusSports_Cup_2018'!$Q33</f>
        <v>FC Neftenbach</v>
      </c>
      <c r="AV10" s="316"/>
      <c r="AW10" s="316"/>
      <c r="AX10" s="316"/>
      <c r="AY10" s="316"/>
      <c r="AZ10" s="316"/>
      <c r="BA10" s="315" t="s">
        <v>18</v>
      </c>
      <c r="BB10" s="316" t="str">
        <f>'3.TaurusSports_Cup_2018'!$AM33</f>
        <v>SV Würenlos</v>
      </c>
      <c r="BC10" s="316"/>
      <c r="BD10" s="316"/>
      <c r="BE10" s="316"/>
      <c r="BF10" s="316"/>
      <c r="BG10" s="316"/>
      <c r="BH10" s="6"/>
      <c r="BI10" s="5"/>
      <c r="BJ10" s="316">
        <f>'3.TaurusSports_Cup_2018'!$CL28</f>
        <v>0</v>
      </c>
      <c r="BK10" s="316"/>
      <c r="BL10" s="316"/>
      <c r="BM10" s="316"/>
      <c r="BN10" s="316"/>
      <c r="BO10" s="316"/>
      <c r="BP10" s="315" t="s">
        <v>18</v>
      </c>
      <c r="BQ10" s="316">
        <f>'3.TaurusSports_Cup_2018'!$DH28</f>
        <v>0</v>
      </c>
      <c r="BR10" s="316"/>
      <c r="BS10" s="316"/>
      <c r="BT10" s="316"/>
      <c r="BU10" s="316"/>
      <c r="BV10" s="316"/>
      <c r="BW10" s="6"/>
      <c r="BX10" s="5"/>
      <c r="BY10" s="316">
        <f>'3.TaurusSports_Cup_2018'!$CL29</f>
        <v>0</v>
      </c>
      <c r="BZ10" s="316"/>
      <c r="CA10" s="316"/>
      <c r="CB10" s="316"/>
      <c r="CC10" s="316"/>
      <c r="CD10" s="316"/>
      <c r="CE10" s="315" t="s">
        <v>18</v>
      </c>
      <c r="CF10" s="316">
        <f>'3.TaurusSports_Cup_2018'!$DH29</f>
        <v>0</v>
      </c>
      <c r="CG10" s="316"/>
      <c r="CH10" s="316"/>
      <c r="CI10" s="316"/>
      <c r="CJ10" s="316"/>
      <c r="CK10" s="316"/>
      <c r="CL10" s="6"/>
      <c r="CM10" s="5"/>
      <c r="CN10" s="316" t="e">
        <f>'3.TaurusSports_Cup_2018'!#REF!</f>
        <v>#REF!</v>
      </c>
      <c r="CO10" s="316"/>
      <c r="CP10" s="316"/>
      <c r="CQ10" s="316"/>
      <c r="CR10" s="316"/>
      <c r="CS10" s="316"/>
      <c r="CT10" s="315" t="s">
        <v>18</v>
      </c>
      <c r="CU10" s="316" t="e">
        <f>'3.TaurusSports_Cup_2018'!#REF!</f>
        <v>#REF!</v>
      </c>
      <c r="CV10" s="316"/>
      <c r="CW10" s="316"/>
      <c r="CX10" s="316"/>
      <c r="CY10" s="316"/>
      <c r="CZ10" s="316"/>
      <c r="DA10" s="6"/>
      <c r="DB10" s="5"/>
      <c r="DC10" s="316" t="e">
        <f>'3.TaurusSports_Cup_2018'!#REF!</f>
        <v>#REF!</v>
      </c>
      <c r="DD10" s="316"/>
      <c r="DE10" s="316"/>
      <c r="DF10" s="316"/>
      <c r="DG10" s="316"/>
      <c r="DH10" s="316"/>
      <c r="DI10" s="315" t="s">
        <v>18</v>
      </c>
      <c r="DJ10" s="316" t="e">
        <f>'3.TaurusSports_Cup_2018'!#REF!</f>
        <v>#REF!</v>
      </c>
      <c r="DK10" s="316"/>
      <c r="DL10" s="316"/>
      <c r="DM10" s="316"/>
      <c r="DN10" s="316"/>
      <c r="DO10" s="316"/>
      <c r="DP10" s="6"/>
    </row>
    <row r="11" spans="1:120" x14ac:dyDescent="0.2">
      <c r="A11" s="5"/>
      <c r="B11" s="316"/>
      <c r="C11" s="316"/>
      <c r="D11" s="316"/>
      <c r="E11" s="316"/>
      <c r="F11" s="316"/>
      <c r="G11" s="316"/>
      <c r="H11" s="315"/>
      <c r="I11" s="316"/>
      <c r="J11" s="316"/>
      <c r="K11" s="316"/>
      <c r="L11" s="316"/>
      <c r="M11" s="316"/>
      <c r="N11" s="316"/>
      <c r="O11" s="6"/>
      <c r="P11" s="5"/>
      <c r="Q11" s="316"/>
      <c r="R11" s="316"/>
      <c r="S11" s="316"/>
      <c r="T11" s="316"/>
      <c r="U11" s="316"/>
      <c r="V11" s="316"/>
      <c r="W11" s="315"/>
      <c r="X11" s="316"/>
      <c r="Y11" s="316"/>
      <c r="Z11" s="316"/>
      <c r="AA11" s="316"/>
      <c r="AB11" s="316"/>
      <c r="AC11" s="316"/>
      <c r="AD11" s="6"/>
      <c r="AE11" s="5"/>
      <c r="AF11" s="316"/>
      <c r="AG11" s="316"/>
      <c r="AH11" s="316"/>
      <c r="AI11" s="316"/>
      <c r="AJ11" s="316"/>
      <c r="AK11" s="316"/>
      <c r="AL11" s="315"/>
      <c r="AM11" s="316"/>
      <c r="AN11" s="316"/>
      <c r="AO11" s="316"/>
      <c r="AP11" s="316"/>
      <c r="AQ11" s="316"/>
      <c r="AR11" s="316"/>
      <c r="AS11" s="6"/>
      <c r="AT11" s="5"/>
      <c r="AU11" s="316"/>
      <c r="AV11" s="316"/>
      <c r="AW11" s="316"/>
      <c r="AX11" s="316"/>
      <c r="AY11" s="316"/>
      <c r="AZ11" s="316"/>
      <c r="BA11" s="315"/>
      <c r="BB11" s="316"/>
      <c r="BC11" s="316"/>
      <c r="BD11" s="316"/>
      <c r="BE11" s="316"/>
      <c r="BF11" s="316"/>
      <c r="BG11" s="316"/>
      <c r="BH11" s="6"/>
      <c r="BI11" s="5"/>
      <c r="BJ11" s="316"/>
      <c r="BK11" s="316"/>
      <c r="BL11" s="316"/>
      <c r="BM11" s="316"/>
      <c r="BN11" s="316"/>
      <c r="BO11" s="316"/>
      <c r="BP11" s="315"/>
      <c r="BQ11" s="316"/>
      <c r="BR11" s="316"/>
      <c r="BS11" s="316"/>
      <c r="BT11" s="316"/>
      <c r="BU11" s="316"/>
      <c r="BV11" s="316"/>
      <c r="BW11" s="6"/>
      <c r="BX11" s="5"/>
      <c r="BY11" s="316"/>
      <c r="BZ11" s="316"/>
      <c r="CA11" s="316"/>
      <c r="CB11" s="316"/>
      <c r="CC11" s="316"/>
      <c r="CD11" s="316"/>
      <c r="CE11" s="315"/>
      <c r="CF11" s="316"/>
      <c r="CG11" s="316"/>
      <c r="CH11" s="316"/>
      <c r="CI11" s="316"/>
      <c r="CJ11" s="316"/>
      <c r="CK11" s="316"/>
      <c r="CL11" s="6"/>
      <c r="CM11" s="5"/>
      <c r="CN11" s="316"/>
      <c r="CO11" s="316"/>
      <c r="CP11" s="316"/>
      <c r="CQ11" s="316"/>
      <c r="CR11" s="316"/>
      <c r="CS11" s="316"/>
      <c r="CT11" s="315"/>
      <c r="CU11" s="316"/>
      <c r="CV11" s="316"/>
      <c r="CW11" s="316"/>
      <c r="CX11" s="316"/>
      <c r="CY11" s="316"/>
      <c r="CZ11" s="316"/>
      <c r="DA11" s="6"/>
      <c r="DB11" s="5"/>
      <c r="DC11" s="316"/>
      <c r="DD11" s="316"/>
      <c r="DE11" s="316"/>
      <c r="DF11" s="316"/>
      <c r="DG11" s="316"/>
      <c r="DH11" s="316"/>
      <c r="DI11" s="315"/>
      <c r="DJ11" s="316"/>
      <c r="DK11" s="316"/>
      <c r="DL11" s="316"/>
      <c r="DM11" s="316"/>
      <c r="DN11" s="316"/>
      <c r="DO11" s="316"/>
      <c r="DP11" s="6"/>
    </row>
    <row r="12" spans="1:120" ht="10.15" customHeight="1" x14ac:dyDescent="0.2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6"/>
      <c r="P12" s="5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6"/>
      <c r="AE12" s="5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6"/>
      <c r="AT12" s="5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6"/>
      <c r="BI12" s="5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6"/>
      <c r="BX12" s="5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6"/>
      <c r="CM12" s="5"/>
      <c r="CN12" s="318" t="e">
        <f>'3.TaurusSports_Cup_2018'!#REF!</f>
        <v>#REF!</v>
      </c>
      <c r="CO12" s="318"/>
      <c r="CP12" s="318"/>
      <c r="CQ12" s="318"/>
      <c r="CR12" s="318"/>
      <c r="CS12" s="318"/>
      <c r="CT12" s="7"/>
      <c r="CU12" s="318" t="e">
        <f>'3.TaurusSports_Cup_2018'!#REF!</f>
        <v>#REF!</v>
      </c>
      <c r="CV12" s="318"/>
      <c r="CW12" s="318"/>
      <c r="CX12" s="318"/>
      <c r="CY12" s="318"/>
      <c r="CZ12" s="318"/>
      <c r="DA12" s="6"/>
      <c r="DB12" s="5"/>
      <c r="DC12" s="318" t="e">
        <f>'3.TaurusSports_Cup_2018'!#REF!</f>
        <v>#REF!</v>
      </c>
      <c r="DD12" s="318"/>
      <c r="DE12" s="318"/>
      <c r="DF12" s="318"/>
      <c r="DG12" s="318"/>
      <c r="DH12" s="318"/>
      <c r="DI12" s="7"/>
      <c r="DJ12" s="318" t="e">
        <f>'3.TaurusSports_Cup_2018'!#REF!</f>
        <v>#REF!</v>
      </c>
      <c r="DK12" s="318"/>
      <c r="DL12" s="318"/>
      <c r="DM12" s="318"/>
      <c r="DN12" s="318"/>
      <c r="DO12" s="318"/>
      <c r="DP12" s="6"/>
    </row>
    <row r="13" spans="1:120" x14ac:dyDescent="0.2">
      <c r="A13" s="5"/>
      <c r="B13" s="7"/>
      <c r="C13" s="7"/>
      <c r="D13" s="313"/>
      <c r="E13" s="313"/>
      <c r="F13" s="313"/>
      <c r="G13" s="313"/>
      <c r="H13" s="315" t="s">
        <v>18</v>
      </c>
      <c r="I13" s="313"/>
      <c r="J13" s="313"/>
      <c r="K13" s="313"/>
      <c r="L13" s="313"/>
      <c r="M13" s="7"/>
      <c r="N13" s="7"/>
      <c r="O13" s="6"/>
      <c r="P13" s="5"/>
      <c r="Q13" s="7"/>
      <c r="R13" s="7"/>
      <c r="S13" s="313"/>
      <c r="T13" s="313"/>
      <c r="U13" s="313"/>
      <c r="V13" s="313"/>
      <c r="W13" s="315" t="s">
        <v>18</v>
      </c>
      <c r="X13" s="313"/>
      <c r="Y13" s="313"/>
      <c r="Z13" s="313"/>
      <c r="AA13" s="313"/>
      <c r="AB13" s="7"/>
      <c r="AC13" s="7"/>
      <c r="AD13" s="6"/>
      <c r="AE13" s="5"/>
      <c r="AF13" s="7"/>
      <c r="AG13" s="7"/>
      <c r="AH13" s="313"/>
      <c r="AI13" s="313"/>
      <c r="AJ13" s="313"/>
      <c r="AK13" s="313"/>
      <c r="AL13" s="315" t="s">
        <v>18</v>
      </c>
      <c r="AM13" s="313"/>
      <c r="AN13" s="313"/>
      <c r="AO13" s="313"/>
      <c r="AP13" s="313"/>
      <c r="AQ13" s="7"/>
      <c r="AR13" s="7"/>
      <c r="AS13" s="6"/>
      <c r="AT13" s="5"/>
      <c r="AU13" s="7"/>
      <c r="AV13" s="7"/>
      <c r="AW13" s="313"/>
      <c r="AX13" s="313"/>
      <c r="AY13" s="313"/>
      <c r="AZ13" s="313"/>
      <c r="BA13" s="315" t="s">
        <v>18</v>
      </c>
      <c r="BB13" s="313"/>
      <c r="BC13" s="313"/>
      <c r="BD13" s="313"/>
      <c r="BE13" s="313"/>
      <c r="BF13" s="7"/>
      <c r="BG13" s="7"/>
      <c r="BH13" s="6"/>
      <c r="BI13" s="5"/>
      <c r="BJ13" s="7"/>
      <c r="BK13" s="7"/>
      <c r="BL13" s="313"/>
      <c r="BM13" s="313"/>
      <c r="BN13" s="313"/>
      <c r="BO13" s="313"/>
      <c r="BP13" s="315" t="s">
        <v>18</v>
      </c>
      <c r="BQ13" s="313"/>
      <c r="BR13" s="313"/>
      <c r="BS13" s="313"/>
      <c r="BT13" s="313"/>
      <c r="BU13" s="7"/>
      <c r="BV13" s="7"/>
      <c r="BW13" s="6"/>
      <c r="BX13" s="5"/>
      <c r="BY13" s="7"/>
      <c r="BZ13" s="7"/>
      <c r="CA13" s="313"/>
      <c r="CB13" s="313"/>
      <c r="CC13" s="313"/>
      <c r="CD13" s="313"/>
      <c r="CE13" s="315" t="s">
        <v>18</v>
      </c>
      <c r="CF13" s="313"/>
      <c r="CG13" s="313"/>
      <c r="CH13" s="313"/>
      <c r="CI13" s="313"/>
      <c r="CJ13" s="7"/>
      <c r="CK13" s="7"/>
      <c r="CL13" s="6"/>
      <c r="CM13" s="5"/>
      <c r="CN13" s="7"/>
      <c r="CO13" s="7"/>
      <c r="CP13" s="313"/>
      <c r="CQ13" s="313"/>
      <c r="CR13" s="313"/>
      <c r="CS13" s="313"/>
      <c r="CT13" s="315" t="s">
        <v>18</v>
      </c>
      <c r="CU13" s="313"/>
      <c r="CV13" s="313"/>
      <c r="CW13" s="313"/>
      <c r="CX13" s="313"/>
      <c r="CY13" s="7"/>
      <c r="CZ13" s="7"/>
      <c r="DA13" s="6"/>
      <c r="DB13" s="5"/>
      <c r="DC13" s="7"/>
      <c r="DD13" s="7"/>
      <c r="DE13" s="313"/>
      <c r="DF13" s="313"/>
      <c r="DG13" s="313"/>
      <c r="DH13" s="313"/>
      <c r="DI13" s="315" t="s">
        <v>18</v>
      </c>
      <c r="DJ13" s="313"/>
      <c r="DK13" s="313"/>
      <c r="DL13" s="313"/>
      <c r="DM13" s="313"/>
      <c r="DN13" s="7"/>
      <c r="DO13" s="7"/>
      <c r="DP13" s="6"/>
    </row>
    <row r="14" spans="1:120" x14ac:dyDescent="0.2">
      <c r="A14" s="5"/>
      <c r="B14" s="7"/>
      <c r="C14" s="7"/>
      <c r="D14" s="314"/>
      <c r="E14" s="314"/>
      <c r="F14" s="314"/>
      <c r="G14" s="314"/>
      <c r="H14" s="315"/>
      <c r="I14" s="314"/>
      <c r="J14" s="314"/>
      <c r="K14" s="314"/>
      <c r="L14" s="314"/>
      <c r="M14" s="7"/>
      <c r="N14" s="7"/>
      <c r="O14" s="6"/>
      <c r="P14" s="5"/>
      <c r="Q14" s="7"/>
      <c r="R14" s="7"/>
      <c r="S14" s="314"/>
      <c r="T14" s="314"/>
      <c r="U14" s="314"/>
      <c r="V14" s="314"/>
      <c r="W14" s="315"/>
      <c r="X14" s="314"/>
      <c r="Y14" s="314"/>
      <c r="Z14" s="314"/>
      <c r="AA14" s="314"/>
      <c r="AB14" s="7"/>
      <c r="AC14" s="7"/>
      <c r="AD14" s="6"/>
      <c r="AE14" s="5"/>
      <c r="AF14" s="7"/>
      <c r="AG14" s="7"/>
      <c r="AH14" s="314"/>
      <c r="AI14" s="314"/>
      <c r="AJ14" s="314"/>
      <c r="AK14" s="314"/>
      <c r="AL14" s="315"/>
      <c r="AM14" s="314"/>
      <c r="AN14" s="314"/>
      <c r="AO14" s="314"/>
      <c r="AP14" s="314"/>
      <c r="AQ14" s="7"/>
      <c r="AR14" s="7"/>
      <c r="AS14" s="6"/>
      <c r="AT14" s="5"/>
      <c r="AU14" s="7"/>
      <c r="AV14" s="7"/>
      <c r="AW14" s="314"/>
      <c r="AX14" s="314"/>
      <c r="AY14" s="314"/>
      <c r="AZ14" s="314"/>
      <c r="BA14" s="315"/>
      <c r="BB14" s="314"/>
      <c r="BC14" s="314"/>
      <c r="BD14" s="314"/>
      <c r="BE14" s="314"/>
      <c r="BF14" s="7"/>
      <c r="BG14" s="7"/>
      <c r="BH14" s="6"/>
      <c r="BI14" s="5"/>
      <c r="BJ14" s="7"/>
      <c r="BK14" s="7"/>
      <c r="BL14" s="314"/>
      <c r="BM14" s="314"/>
      <c r="BN14" s="314"/>
      <c r="BO14" s="314"/>
      <c r="BP14" s="315"/>
      <c r="BQ14" s="314"/>
      <c r="BR14" s="314"/>
      <c r="BS14" s="314"/>
      <c r="BT14" s="314"/>
      <c r="BU14" s="7"/>
      <c r="BV14" s="7"/>
      <c r="BW14" s="6"/>
      <c r="BX14" s="5"/>
      <c r="BY14" s="7"/>
      <c r="BZ14" s="7"/>
      <c r="CA14" s="314"/>
      <c r="CB14" s="314"/>
      <c r="CC14" s="314"/>
      <c r="CD14" s="314"/>
      <c r="CE14" s="315"/>
      <c r="CF14" s="314"/>
      <c r="CG14" s="314"/>
      <c r="CH14" s="314"/>
      <c r="CI14" s="314"/>
      <c r="CJ14" s="7"/>
      <c r="CK14" s="7"/>
      <c r="CL14" s="6"/>
      <c r="CM14" s="5"/>
      <c r="CN14" s="7"/>
      <c r="CO14" s="7"/>
      <c r="CP14" s="314"/>
      <c r="CQ14" s="314"/>
      <c r="CR14" s="314"/>
      <c r="CS14" s="314"/>
      <c r="CT14" s="315"/>
      <c r="CU14" s="314"/>
      <c r="CV14" s="314"/>
      <c r="CW14" s="314"/>
      <c r="CX14" s="314"/>
      <c r="CY14" s="7"/>
      <c r="CZ14" s="7"/>
      <c r="DA14" s="6"/>
      <c r="DB14" s="5"/>
      <c r="DC14" s="7"/>
      <c r="DD14" s="7"/>
      <c r="DE14" s="314"/>
      <c r="DF14" s="314"/>
      <c r="DG14" s="314"/>
      <c r="DH14" s="314"/>
      <c r="DI14" s="315"/>
      <c r="DJ14" s="314"/>
      <c r="DK14" s="314"/>
      <c r="DL14" s="314"/>
      <c r="DM14" s="314"/>
      <c r="DN14" s="7"/>
      <c r="DO14" s="7"/>
      <c r="DP14" s="6"/>
    </row>
    <row r="15" spans="1:120" ht="13.5" thickBot="1" x14ac:dyDescent="0.2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0"/>
      <c r="P15" s="8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10"/>
      <c r="AE15" s="8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10"/>
      <c r="AT15" s="8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10"/>
      <c r="BI15" s="8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10"/>
      <c r="BX15" s="8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10"/>
      <c r="CM15" s="8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10"/>
      <c r="DB15" s="8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10"/>
    </row>
    <row r="16" spans="1:120" x14ac:dyDescent="0.2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4"/>
      <c r="P16" s="2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4"/>
      <c r="AE16" s="2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4"/>
      <c r="AT16" s="2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4"/>
      <c r="BI16" s="2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4"/>
      <c r="BX16" s="2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4"/>
      <c r="CM16" s="2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4"/>
      <c r="DB16" s="2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4"/>
    </row>
    <row r="17" spans="1:120" ht="12.95" customHeight="1" x14ac:dyDescent="0.25">
      <c r="A17" s="5"/>
      <c r="B17" s="321" t="str">
        <f>$B$2</f>
        <v>Fussballanlage Stighag, Sonntag 05. August 2018</v>
      </c>
      <c r="C17" s="321"/>
      <c r="D17" s="321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48"/>
      <c r="P17" s="49"/>
      <c r="Q17" s="321" t="str">
        <f>$B$2</f>
        <v>Fussballanlage Stighag, Sonntag 05. August 2018</v>
      </c>
      <c r="R17" s="321"/>
      <c r="S17" s="321"/>
      <c r="T17" s="321"/>
      <c r="U17" s="321"/>
      <c r="V17" s="321"/>
      <c r="W17" s="321"/>
      <c r="X17" s="321"/>
      <c r="Y17" s="321"/>
      <c r="Z17" s="321"/>
      <c r="AA17" s="321"/>
      <c r="AB17" s="321"/>
      <c r="AC17" s="321"/>
      <c r="AD17" s="48"/>
      <c r="AE17" s="49"/>
      <c r="AF17" s="321" t="str">
        <f>$B$2</f>
        <v>Fussballanlage Stighag, Sonntag 05. August 2018</v>
      </c>
      <c r="AG17" s="321"/>
      <c r="AH17" s="321"/>
      <c r="AI17" s="321"/>
      <c r="AJ17" s="321"/>
      <c r="AK17" s="321"/>
      <c r="AL17" s="321"/>
      <c r="AM17" s="321"/>
      <c r="AN17" s="321"/>
      <c r="AO17" s="321"/>
      <c r="AP17" s="321"/>
      <c r="AQ17" s="321"/>
      <c r="AR17" s="321"/>
      <c r="AS17" s="48"/>
      <c r="AT17" s="49"/>
      <c r="AU17" s="321" t="str">
        <f>$B$2</f>
        <v>Fussballanlage Stighag, Sonntag 05. August 2018</v>
      </c>
      <c r="AV17" s="321"/>
      <c r="AW17" s="321"/>
      <c r="AX17" s="321"/>
      <c r="AY17" s="321"/>
      <c r="AZ17" s="321"/>
      <c r="BA17" s="321"/>
      <c r="BB17" s="321"/>
      <c r="BC17" s="321"/>
      <c r="BD17" s="321"/>
      <c r="BE17" s="321"/>
      <c r="BF17" s="321"/>
      <c r="BG17" s="321"/>
      <c r="BH17" s="48"/>
      <c r="BI17" s="49"/>
      <c r="BJ17" s="321" t="str">
        <f>$B$2</f>
        <v>Fussballanlage Stighag, Sonntag 05. August 2018</v>
      </c>
      <c r="BK17" s="321"/>
      <c r="BL17" s="321"/>
      <c r="BM17" s="321"/>
      <c r="BN17" s="321"/>
      <c r="BO17" s="321"/>
      <c r="BP17" s="321"/>
      <c r="BQ17" s="321"/>
      <c r="BR17" s="321"/>
      <c r="BS17" s="321"/>
      <c r="BT17" s="321"/>
      <c r="BU17" s="321"/>
      <c r="BV17" s="321"/>
      <c r="BW17" s="48"/>
      <c r="BX17" s="49"/>
      <c r="BY17" s="321" t="str">
        <f>$B$2</f>
        <v>Fussballanlage Stighag, Sonntag 05. August 2018</v>
      </c>
      <c r="BZ17" s="321"/>
      <c r="CA17" s="321"/>
      <c r="CB17" s="321"/>
      <c r="CC17" s="321"/>
      <c r="CD17" s="321"/>
      <c r="CE17" s="321"/>
      <c r="CF17" s="321"/>
      <c r="CG17" s="321"/>
      <c r="CH17" s="321"/>
      <c r="CI17" s="321"/>
      <c r="CJ17" s="321"/>
      <c r="CK17" s="321"/>
      <c r="CL17" s="48"/>
      <c r="CM17" s="49"/>
      <c r="CN17" s="321" t="str">
        <f>$B$2</f>
        <v>Fussballanlage Stighag, Sonntag 05. August 2018</v>
      </c>
      <c r="CO17" s="321"/>
      <c r="CP17" s="321"/>
      <c r="CQ17" s="321"/>
      <c r="CR17" s="321"/>
      <c r="CS17" s="321"/>
      <c r="CT17" s="321"/>
      <c r="CU17" s="321"/>
      <c r="CV17" s="321"/>
      <c r="CW17" s="321"/>
      <c r="CX17" s="321"/>
      <c r="CY17" s="321"/>
      <c r="CZ17" s="321"/>
      <c r="DA17" s="48"/>
      <c r="DB17" s="49"/>
      <c r="DC17" s="321" t="str">
        <f>$B$2</f>
        <v>Fussballanlage Stighag, Sonntag 05. August 2018</v>
      </c>
      <c r="DD17" s="321"/>
      <c r="DE17" s="321"/>
      <c r="DF17" s="321"/>
      <c r="DG17" s="321"/>
      <c r="DH17" s="321"/>
      <c r="DI17" s="321"/>
      <c r="DJ17" s="321"/>
      <c r="DK17" s="321"/>
      <c r="DL17" s="321"/>
      <c r="DM17" s="321"/>
      <c r="DN17" s="321"/>
      <c r="DO17" s="321"/>
      <c r="DP17" s="6"/>
    </row>
    <row r="18" spans="1:120" ht="12.95" customHeight="1" x14ac:dyDescent="0.25">
      <c r="A18" s="5"/>
      <c r="B18" s="321"/>
      <c r="C18" s="321"/>
      <c r="D18" s="321"/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O18" s="48"/>
      <c r="P18" s="49"/>
      <c r="Q18" s="321"/>
      <c r="R18" s="321"/>
      <c r="S18" s="321"/>
      <c r="T18" s="321"/>
      <c r="U18" s="321"/>
      <c r="V18" s="321"/>
      <c r="W18" s="321"/>
      <c r="X18" s="321"/>
      <c r="Y18" s="321"/>
      <c r="Z18" s="321"/>
      <c r="AA18" s="321"/>
      <c r="AB18" s="321"/>
      <c r="AC18" s="321"/>
      <c r="AD18" s="48"/>
      <c r="AE18" s="49"/>
      <c r="AF18" s="321"/>
      <c r="AG18" s="321"/>
      <c r="AH18" s="321"/>
      <c r="AI18" s="321"/>
      <c r="AJ18" s="321"/>
      <c r="AK18" s="321"/>
      <c r="AL18" s="321"/>
      <c r="AM18" s="321"/>
      <c r="AN18" s="321"/>
      <c r="AO18" s="321"/>
      <c r="AP18" s="321"/>
      <c r="AQ18" s="321"/>
      <c r="AR18" s="321"/>
      <c r="AS18" s="48"/>
      <c r="AT18" s="49"/>
      <c r="AU18" s="321"/>
      <c r="AV18" s="321"/>
      <c r="AW18" s="321"/>
      <c r="AX18" s="321"/>
      <c r="AY18" s="321"/>
      <c r="AZ18" s="321"/>
      <c r="BA18" s="321"/>
      <c r="BB18" s="321"/>
      <c r="BC18" s="321"/>
      <c r="BD18" s="321"/>
      <c r="BE18" s="321"/>
      <c r="BF18" s="321"/>
      <c r="BG18" s="321"/>
      <c r="BH18" s="48"/>
      <c r="BI18" s="49"/>
      <c r="BJ18" s="321"/>
      <c r="BK18" s="321"/>
      <c r="BL18" s="321"/>
      <c r="BM18" s="321"/>
      <c r="BN18" s="321"/>
      <c r="BO18" s="321"/>
      <c r="BP18" s="321"/>
      <c r="BQ18" s="321"/>
      <c r="BR18" s="321"/>
      <c r="BS18" s="321"/>
      <c r="BT18" s="321"/>
      <c r="BU18" s="321"/>
      <c r="BV18" s="321"/>
      <c r="BW18" s="48"/>
      <c r="BX18" s="49"/>
      <c r="BY18" s="321"/>
      <c r="BZ18" s="321"/>
      <c r="CA18" s="321"/>
      <c r="CB18" s="321"/>
      <c r="CC18" s="321"/>
      <c r="CD18" s="321"/>
      <c r="CE18" s="321"/>
      <c r="CF18" s="321"/>
      <c r="CG18" s="321"/>
      <c r="CH18" s="321"/>
      <c r="CI18" s="321"/>
      <c r="CJ18" s="321"/>
      <c r="CK18" s="321"/>
      <c r="CL18" s="48"/>
      <c r="CM18" s="49"/>
      <c r="CN18" s="321"/>
      <c r="CO18" s="321"/>
      <c r="CP18" s="321"/>
      <c r="CQ18" s="321"/>
      <c r="CR18" s="321"/>
      <c r="CS18" s="321"/>
      <c r="CT18" s="321"/>
      <c r="CU18" s="321"/>
      <c r="CV18" s="321"/>
      <c r="CW18" s="321"/>
      <c r="CX18" s="321"/>
      <c r="CY18" s="321"/>
      <c r="CZ18" s="321"/>
      <c r="DA18" s="48"/>
      <c r="DB18" s="49"/>
      <c r="DC18" s="321"/>
      <c r="DD18" s="321"/>
      <c r="DE18" s="321"/>
      <c r="DF18" s="321"/>
      <c r="DG18" s="321"/>
      <c r="DH18" s="321"/>
      <c r="DI18" s="321"/>
      <c r="DJ18" s="321"/>
      <c r="DK18" s="321"/>
      <c r="DL18" s="321"/>
      <c r="DM18" s="321"/>
      <c r="DN18" s="321"/>
      <c r="DO18" s="321"/>
      <c r="DP18" s="6"/>
    </row>
    <row r="19" spans="1:120" s="52" customFormat="1" ht="12.95" customHeight="1" x14ac:dyDescent="0.2">
      <c r="A19" s="50"/>
      <c r="B19" s="312" t="str">
        <f>$B$4</f>
        <v/>
      </c>
      <c r="C19" s="312"/>
      <c r="D19" s="312"/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51"/>
      <c r="P19" s="50"/>
      <c r="Q19" s="312" t="str">
        <f>$B$4</f>
        <v/>
      </c>
      <c r="R19" s="312"/>
      <c r="S19" s="312"/>
      <c r="T19" s="312"/>
      <c r="U19" s="312"/>
      <c r="V19" s="312"/>
      <c r="W19" s="312"/>
      <c r="X19" s="312"/>
      <c r="Y19" s="312"/>
      <c r="Z19" s="312"/>
      <c r="AA19" s="312"/>
      <c r="AB19" s="312"/>
      <c r="AC19" s="312"/>
      <c r="AD19" s="51"/>
      <c r="AE19" s="50"/>
      <c r="AF19" s="312" t="str">
        <f>$B$4</f>
        <v/>
      </c>
      <c r="AG19" s="312"/>
      <c r="AH19" s="312"/>
      <c r="AI19" s="312"/>
      <c r="AJ19" s="312"/>
      <c r="AK19" s="312"/>
      <c r="AL19" s="312"/>
      <c r="AM19" s="312"/>
      <c r="AN19" s="312"/>
      <c r="AO19" s="312"/>
      <c r="AP19" s="312"/>
      <c r="AQ19" s="312"/>
      <c r="AR19" s="312"/>
      <c r="AS19" s="51"/>
      <c r="AT19" s="50"/>
      <c r="AU19" s="312" t="str">
        <f>$B$4</f>
        <v/>
      </c>
      <c r="AV19" s="312"/>
      <c r="AW19" s="312"/>
      <c r="AX19" s="312"/>
      <c r="AY19" s="312"/>
      <c r="AZ19" s="312"/>
      <c r="BA19" s="312"/>
      <c r="BB19" s="312"/>
      <c r="BC19" s="312"/>
      <c r="BD19" s="312"/>
      <c r="BE19" s="312"/>
      <c r="BF19" s="312"/>
      <c r="BG19" s="312"/>
      <c r="BH19" s="51"/>
      <c r="BI19" s="50"/>
      <c r="BJ19" s="312" t="str">
        <f>$B$4</f>
        <v/>
      </c>
      <c r="BK19" s="312"/>
      <c r="BL19" s="312"/>
      <c r="BM19" s="312"/>
      <c r="BN19" s="312"/>
      <c r="BO19" s="312"/>
      <c r="BP19" s="312"/>
      <c r="BQ19" s="312"/>
      <c r="BR19" s="312"/>
      <c r="BS19" s="312"/>
      <c r="BT19" s="312"/>
      <c r="BU19" s="312"/>
      <c r="BV19" s="312"/>
      <c r="BW19" s="51"/>
      <c r="BX19" s="50"/>
      <c r="BY19" s="312" t="str">
        <f>$B$4</f>
        <v/>
      </c>
      <c r="BZ19" s="312"/>
      <c r="CA19" s="312"/>
      <c r="CB19" s="312"/>
      <c r="CC19" s="312"/>
      <c r="CD19" s="312"/>
      <c r="CE19" s="312"/>
      <c r="CF19" s="312"/>
      <c r="CG19" s="312"/>
      <c r="CH19" s="312"/>
      <c r="CI19" s="312"/>
      <c r="CJ19" s="312"/>
      <c r="CK19" s="312"/>
      <c r="CL19" s="51"/>
      <c r="CM19" s="50"/>
      <c r="CN19" s="312" t="str">
        <f>$B$4</f>
        <v/>
      </c>
      <c r="CO19" s="312"/>
      <c r="CP19" s="312"/>
      <c r="CQ19" s="312"/>
      <c r="CR19" s="312"/>
      <c r="CS19" s="312"/>
      <c r="CT19" s="312"/>
      <c r="CU19" s="312"/>
      <c r="CV19" s="312"/>
      <c r="CW19" s="312"/>
      <c r="CX19" s="312"/>
      <c r="CY19" s="312"/>
      <c r="CZ19" s="312"/>
      <c r="DA19" s="51"/>
      <c r="DB19" s="50"/>
      <c r="DC19" s="312" t="str">
        <f>$B$4</f>
        <v/>
      </c>
      <c r="DD19" s="312"/>
      <c r="DE19" s="312"/>
      <c r="DF19" s="312"/>
      <c r="DG19" s="312"/>
      <c r="DH19" s="312"/>
      <c r="DI19" s="312"/>
      <c r="DJ19" s="312"/>
      <c r="DK19" s="312"/>
      <c r="DL19" s="312"/>
      <c r="DM19" s="312"/>
      <c r="DN19" s="312"/>
      <c r="DO19" s="312"/>
      <c r="DP19" s="51"/>
    </row>
    <row r="20" spans="1:120" s="52" customFormat="1" ht="12.95" customHeight="1" x14ac:dyDescent="0.2">
      <c r="A20" s="50"/>
      <c r="B20" s="312"/>
      <c r="C20" s="312"/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51"/>
      <c r="P20" s="50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51"/>
      <c r="AE20" s="50"/>
      <c r="AF20" s="312"/>
      <c r="AG20" s="312"/>
      <c r="AH20" s="312"/>
      <c r="AI20" s="312"/>
      <c r="AJ20" s="312"/>
      <c r="AK20" s="312"/>
      <c r="AL20" s="312"/>
      <c r="AM20" s="312"/>
      <c r="AN20" s="312"/>
      <c r="AO20" s="312"/>
      <c r="AP20" s="312"/>
      <c r="AQ20" s="312"/>
      <c r="AR20" s="312"/>
      <c r="AS20" s="51"/>
      <c r="AT20" s="50"/>
      <c r="AU20" s="312"/>
      <c r="AV20" s="312"/>
      <c r="AW20" s="312"/>
      <c r="AX20" s="312"/>
      <c r="AY20" s="312"/>
      <c r="AZ20" s="312"/>
      <c r="BA20" s="312"/>
      <c r="BB20" s="312"/>
      <c r="BC20" s="312"/>
      <c r="BD20" s="312"/>
      <c r="BE20" s="312"/>
      <c r="BF20" s="312"/>
      <c r="BG20" s="312"/>
      <c r="BH20" s="51"/>
      <c r="BI20" s="50"/>
      <c r="BJ20" s="312"/>
      <c r="BK20" s="312"/>
      <c r="BL20" s="312"/>
      <c r="BM20" s="312"/>
      <c r="BN20" s="312"/>
      <c r="BO20" s="312"/>
      <c r="BP20" s="312"/>
      <c r="BQ20" s="312"/>
      <c r="BR20" s="312"/>
      <c r="BS20" s="312"/>
      <c r="BT20" s="312"/>
      <c r="BU20" s="312"/>
      <c r="BV20" s="312"/>
      <c r="BW20" s="51"/>
      <c r="BX20" s="50"/>
      <c r="BY20" s="312"/>
      <c r="BZ20" s="312"/>
      <c r="CA20" s="312"/>
      <c r="CB20" s="312"/>
      <c r="CC20" s="312"/>
      <c r="CD20" s="312"/>
      <c r="CE20" s="312"/>
      <c r="CF20" s="312"/>
      <c r="CG20" s="312"/>
      <c r="CH20" s="312"/>
      <c r="CI20" s="312"/>
      <c r="CJ20" s="312"/>
      <c r="CK20" s="312"/>
      <c r="CL20" s="51"/>
      <c r="CM20" s="50"/>
      <c r="CN20" s="312"/>
      <c r="CO20" s="312"/>
      <c r="CP20" s="312"/>
      <c r="CQ20" s="312"/>
      <c r="CR20" s="312"/>
      <c r="CS20" s="312"/>
      <c r="CT20" s="312"/>
      <c r="CU20" s="312"/>
      <c r="CV20" s="312"/>
      <c r="CW20" s="312"/>
      <c r="CX20" s="312"/>
      <c r="CY20" s="312"/>
      <c r="CZ20" s="312"/>
      <c r="DA20" s="51"/>
      <c r="DB20" s="50"/>
      <c r="DC20" s="312"/>
      <c r="DD20" s="312"/>
      <c r="DE20" s="312"/>
      <c r="DF20" s="312"/>
      <c r="DG20" s="312"/>
      <c r="DH20" s="312"/>
      <c r="DI20" s="312"/>
      <c r="DJ20" s="312"/>
      <c r="DK20" s="312"/>
      <c r="DL20" s="312"/>
      <c r="DM20" s="312"/>
      <c r="DN20" s="312"/>
      <c r="DO20" s="312"/>
      <c r="DP20" s="51"/>
    </row>
    <row r="21" spans="1:120" x14ac:dyDescent="0.2">
      <c r="A21" s="5"/>
      <c r="B21" s="7"/>
      <c r="C21" s="322" t="str">
        <f>$C$6</f>
        <v>Vorrunde</v>
      </c>
      <c r="D21" s="322"/>
      <c r="E21" s="322"/>
      <c r="F21" s="322"/>
      <c r="G21" s="322"/>
      <c r="H21" s="322"/>
      <c r="I21" s="322"/>
      <c r="J21" s="323">
        <f>'3.TaurusSports_Cup_2018'!$K26</f>
        <v>0.43055555555555552</v>
      </c>
      <c r="K21" s="322"/>
      <c r="L21" s="322"/>
      <c r="M21" s="322"/>
      <c r="N21" s="7"/>
      <c r="O21" s="6"/>
      <c r="P21" s="5"/>
      <c r="Q21" s="7"/>
      <c r="R21" s="322" t="str">
        <f>$C$6</f>
        <v>Vorrunde</v>
      </c>
      <c r="S21" s="322"/>
      <c r="T21" s="322"/>
      <c r="U21" s="322"/>
      <c r="V21" s="322"/>
      <c r="W21" s="322"/>
      <c r="X21" s="322"/>
      <c r="Y21" s="323">
        <f>'3.TaurusSports_Cup_2018'!$K27</f>
        <v>0.43055555555555552</v>
      </c>
      <c r="Z21" s="322"/>
      <c r="AA21" s="322"/>
      <c r="AB21" s="322"/>
      <c r="AC21" s="7"/>
      <c r="AD21" s="6"/>
      <c r="AE21" s="5"/>
      <c r="AF21" s="7"/>
      <c r="AG21" s="322" t="s">
        <v>27</v>
      </c>
      <c r="AH21" s="322"/>
      <c r="AI21" s="322"/>
      <c r="AJ21" s="322"/>
      <c r="AK21" s="322"/>
      <c r="AL21" s="322"/>
      <c r="AM21" s="322"/>
      <c r="AN21" s="323">
        <f>'3.TaurusSports_Cup_2018'!$K34</f>
        <v>0.47916666666666657</v>
      </c>
      <c r="AO21" s="322"/>
      <c r="AP21" s="322"/>
      <c r="AQ21" s="322"/>
      <c r="AR21" s="7"/>
      <c r="AS21" s="6"/>
      <c r="AT21" s="5"/>
      <c r="AU21" s="7"/>
      <c r="AV21" s="322" t="str">
        <f>$C$6</f>
        <v>Vorrunde</v>
      </c>
      <c r="AW21" s="322"/>
      <c r="AX21" s="322"/>
      <c r="AY21" s="322"/>
      <c r="AZ21" s="322"/>
      <c r="BA21" s="322"/>
      <c r="BB21" s="322"/>
      <c r="BC21" s="323">
        <f>'3.TaurusSports_Cup_2018'!$CF21</f>
        <v>0</v>
      </c>
      <c r="BD21" s="322"/>
      <c r="BE21" s="322"/>
      <c r="BF21" s="322"/>
      <c r="BG21" s="7"/>
      <c r="BH21" s="6"/>
      <c r="BI21" s="5"/>
      <c r="BJ21" s="7"/>
      <c r="BK21" s="322" t="s">
        <v>27</v>
      </c>
      <c r="BL21" s="322"/>
      <c r="BM21" s="322"/>
      <c r="BN21" s="322"/>
      <c r="BO21" s="322"/>
      <c r="BP21" s="322"/>
      <c r="BQ21" s="322"/>
      <c r="BR21" s="323">
        <f>'3.TaurusSports_Cup_2018'!$CF30</f>
        <v>0</v>
      </c>
      <c r="BS21" s="322"/>
      <c r="BT21" s="322"/>
      <c r="BU21" s="322"/>
      <c r="BV21" s="7"/>
      <c r="BW21" s="6"/>
      <c r="BX21" s="5"/>
      <c r="BY21" s="7"/>
      <c r="BZ21" s="322" t="str">
        <f>$C$6</f>
        <v>Vorrunde</v>
      </c>
      <c r="CA21" s="322"/>
      <c r="CB21" s="322"/>
      <c r="CC21" s="322"/>
      <c r="CD21" s="322"/>
      <c r="CE21" s="322"/>
      <c r="CF21" s="322"/>
      <c r="CG21" s="323">
        <f>'3.TaurusSports_Cup_2018'!$CF31</f>
        <v>0</v>
      </c>
      <c r="CH21" s="322"/>
      <c r="CI21" s="322"/>
      <c r="CJ21" s="322"/>
      <c r="CK21" s="7"/>
      <c r="CL21" s="6"/>
      <c r="CM21" s="5"/>
      <c r="CN21" s="7"/>
      <c r="CO21" s="322" t="s">
        <v>28</v>
      </c>
      <c r="CP21" s="322"/>
      <c r="CQ21" s="322"/>
      <c r="CR21" s="322"/>
      <c r="CS21" s="322"/>
      <c r="CT21" s="322"/>
      <c r="CU21" s="322"/>
      <c r="CV21" s="323" t="e">
        <f>'3.TaurusSports_Cup_2018'!#REF!</f>
        <v>#REF!</v>
      </c>
      <c r="CW21" s="322"/>
      <c r="CX21" s="322"/>
      <c r="CY21" s="322"/>
      <c r="CZ21" s="7"/>
      <c r="DA21" s="6"/>
      <c r="DB21" s="5"/>
      <c r="DC21" s="7"/>
      <c r="DD21" s="322" t="str">
        <f>$CO$6</f>
        <v>Finalrunde</v>
      </c>
      <c r="DE21" s="322"/>
      <c r="DF21" s="322"/>
      <c r="DG21" s="322"/>
      <c r="DH21" s="322"/>
      <c r="DI21" s="322"/>
      <c r="DJ21" s="322"/>
      <c r="DK21" s="323" t="e">
        <f>'3.TaurusSports_Cup_2018'!#REF!</f>
        <v>#REF!</v>
      </c>
      <c r="DL21" s="322"/>
      <c r="DM21" s="322"/>
      <c r="DN21" s="322"/>
      <c r="DO21" s="7"/>
      <c r="DP21" s="6"/>
    </row>
    <row r="22" spans="1:120" ht="10.15" customHeight="1" x14ac:dyDescent="0.2">
      <c r="A22" s="5"/>
      <c r="B22" s="7"/>
      <c r="N22" s="7"/>
      <c r="O22" s="6"/>
      <c r="P22" s="5"/>
      <c r="Q22" s="7"/>
      <c r="AC22" s="7"/>
      <c r="AD22" s="6"/>
      <c r="AE22" s="5"/>
      <c r="AF22" s="7"/>
      <c r="AR22" s="7"/>
      <c r="AS22" s="6"/>
      <c r="AT22" s="5"/>
      <c r="AU22" s="7"/>
      <c r="BG22" s="7"/>
      <c r="BH22" s="6"/>
      <c r="BI22" s="5"/>
      <c r="BJ22" s="7"/>
      <c r="BV22" s="7"/>
      <c r="BW22" s="6"/>
      <c r="BX22" s="5"/>
      <c r="BY22" s="7"/>
      <c r="CK22" s="7"/>
      <c r="CL22" s="6"/>
      <c r="CM22" s="5"/>
      <c r="CN22" s="7"/>
      <c r="CZ22" s="7"/>
      <c r="DA22" s="6"/>
      <c r="DB22" s="5"/>
      <c r="DC22" s="7"/>
      <c r="DO22" s="7"/>
      <c r="DP22" s="6"/>
    </row>
    <row r="23" spans="1:120" x14ac:dyDescent="0.2">
      <c r="A23" s="5"/>
      <c r="B23" s="7" t="s">
        <v>29</v>
      </c>
      <c r="C23" s="7"/>
      <c r="D23" s="317">
        <f>'3.TaurusSports_Cup_2018'!$B26</f>
        <v>3</v>
      </c>
      <c r="E23" s="317"/>
      <c r="F23" s="7" t="s">
        <v>30</v>
      </c>
      <c r="G23" s="7"/>
      <c r="H23" s="7"/>
      <c r="I23" s="317" t="str">
        <f>'3.TaurusSports_Cup_2018'!$H26</f>
        <v>D</v>
      </c>
      <c r="J23" s="317"/>
      <c r="K23" s="7" t="s">
        <v>31</v>
      </c>
      <c r="L23" s="7"/>
      <c r="M23" s="317" t="str">
        <f>'3.TaurusSports_Cup_2018'!$E26</f>
        <v>KR</v>
      </c>
      <c r="N23" s="317"/>
      <c r="O23" s="6"/>
      <c r="P23" s="5"/>
      <c r="Q23" s="7" t="s">
        <v>29</v>
      </c>
      <c r="R23" s="7"/>
      <c r="S23" s="317">
        <f>'3.TaurusSports_Cup_2018'!$B27</f>
        <v>4</v>
      </c>
      <c r="T23" s="317"/>
      <c r="U23" s="7" t="s">
        <v>30</v>
      </c>
      <c r="V23" s="7"/>
      <c r="W23" s="7"/>
      <c r="X23" s="317" t="str">
        <f>'3.TaurusSports_Cup_2018'!$H27</f>
        <v>C</v>
      </c>
      <c r="Y23" s="317"/>
      <c r="Z23" s="7" t="s">
        <v>31</v>
      </c>
      <c r="AA23" s="7"/>
      <c r="AB23" s="317">
        <f>'3.TaurusSports_Cup_2018'!$E27</f>
        <v>4</v>
      </c>
      <c r="AC23" s="317"/>
      <c r="AD23" s="6"/>
      <c r="AE23" s="5"/>
      <c r="AF23" s="7" t="s">
        <v>29</v>
      </c>
      <c r="AG23" s="7"/>
      <c r="AH23" s="317">
        <f>'3.TaurusSports_Cup_2018'!$B34</f>
        <v>11</v>
      </c>
      <c r="AI23" s="317"/>
      <c r="AJ23" s="7" t="s">
        <v>30</v>
      </c>
      <c r="AK23" s="7"/>
      <c r="AL23" s="7"/>
      <c r="AM23" s="317" t="str">
        <f>'3.TaurusSports_Cup_2018'!$H34</f>
        <v>C</v>
      </c>
      <c r="AN23" s="317"/>
      <c r="AO23" s="7" t="s">
        <v>31</v>
      </c>
      <c r="AP23" s="7"/>
      <c r="AQ23" s="317">
        <f>'3.TaurusSports_Cup_2018'!$E34</f>
        <v>4</v>
      </c>
      <c r="AR23" s="317"/>
      <c r="AS23" s="6"/>
      <c r="AT23" s="5"/>
      <c r="AU23" s="7" t="s">
        <v>29</v>
      </c>
      <c r="AV23" s="7"/>
      <c r="AW23" s="317">
        <f>'3.TaurusSports_Cup_2018'!$BW21</f>
        <v>0</v>
      </c>
      <c r="AX23" s="317"/>
      <c r="AY23" s="7" t="s">
        <v>30</v>
      </c>
      <c r="AZ23" s="7"/>
      <c r="BA23" s="7"/>
      <c r="BB23" s="317">
        <f>'3.TaurusSports_Cup_2018'!$CC21</f>
        <v>0</v>
      </c>
      <c r="BC23" s="317"/>
      <c r="BD23" s="7" t="s">
        <v>31</v>
      </c>
      <c r="BE23" s="7"/>
      <c r="BF23" s="317">
        <f>'3.TaurusSports_Cup_2018'!$BZ21</f>
        <v>0</v>
      </c>
      <c r="BG23" s="317"/>
      <c r="BH23" s="6"/>
      <c r="BI23" s="5"/>
      <c r="BJ23" s="7" t="s">
        <v>29</v>
      </c>
      <c r="BK23" s="7"/>
      <c r="BL23" s="317">
        <f>'3.TaurusSports_Cup_2018'!$BW30</f>
        <v>0</v>
      </c>
      <c r="BM23" s="317"/>
      <c r="BN23" s="7" t="s">
        <v>30</v>
      </c>
      <c r="BO23" s="7"/>
      <c r="BP23" s="7"/>
      <c r="BQ23" s="317">
        <f>'3.TaurusSports_Cup_2018'!$CC30</f>
        <v>0</v>
      </c>
      <c r="BR23" s="317"/>
      <c r="BS23" s="7" t="s">
        <v>31</v>
      </c>
      <c r="BT23" s="7"/>
      <c r="BU23" s="317">
        <f>'3.TaurusSports_Cup_2018'!$BZ30</f>
        <v>0</v>
      </c>
      <c r="BV23" s="317"/>
      <c r="BW23" s="6"/>
      <c r="BX23" s="5"/>
      <c r="BY23" s="7" t="s">
        <v>29</v>
      </c>
      <c r="BZ23" s="7"/>
      <c r="CA23" s="317">
        <f>'3.TaurusSports_Cup_2018'!$BW31</f>
        <v>0</v>
      </c>
      <c r="CB23" s="317"/>
      <c r="CC23" s="7" t="s">
        <v>30</v>
      </c>
      <c r="CD23" s="7"/>
      <c r="CE23" s="7"/>
      <c r="CF23" s="317">
        <f>'3.TaurusSports_Cup_2018'!$CC31</f>
        <v>0</v>
      </c>
      <c r="CG23" s="317"/>
      <c r="CH23" s="7" t="s">
        <v>31</v>
      </c>
      <c r="CI23" s="7"/>
      <c r="CJ23" s="317">
        <f>'3.TaurusSports_Cup_2018'!$BZ31</f>
        <v>0</v>
      </c>
      <c r="CK23" s="317"/>
      <c r="CL23" s="6"/>
      <c r="CM23" s="5"/>
      <c r="CN23" s="7" t="s">
        <v>29</v>
      </c>
      <c r="CO23" s="7"/>
      <c r="CP23" s="317" t="e">
        <f>'3.TaurusSports_Cup_2018'!#REF!</f>
        <v>#REF!</v>
      </c>
      <c r="CQ23" s="317"/>
      <c r="CR23" s="319" t="e">
        <f>'3.TaurusSports_Cup_2018'!#REF!</f>
        <v>#REF!</v>
      </c>
      <c r="CS23" s="319"/>
      <c r="CT23" s="319"/>
      <c r="CU23" s="319"/>
      <c r="CV23" s="319"/>
      <c r="CW23" s="7" t="s">
        <v>31</v>
      </c>
      <c r="CX23" s="7"/>
      <c r="CY23" s="320" t="e">
        <f>'3.TaurusSports_Cup_2018'!#REF!</f>
        <v>#REF!</v>
      </c>
      <c r="CZ23" s="317"/>
      <c r="DA23" s="6"/>
      <c r="DB23" s="5"/>
      <c r="DC23" s="7" t="s">
        <v>29</v>
      </c>
      <c r="DD23" s="7"/>
      <c r="DE23" s="317" t="e">
        <f>'3.TaurusSports_Cup_2018'!#REF!</f>
        <v>#REF!</v>
      </c>
      <c r="DF23" s="317"/>
      <c r="DG23" s="319" t="e">
        <f>'3.TaurusSports_Cup_2018'!#REF!</f>
        <v>#REF!</v>
      </c>
      <c r="DH23" s="319"/>
      <c r="DI23" s="319"/>
      <c r="DJ23" s="319"/>
      <c r="DK23" s="319"/>
      <c r="DL23" s="7" t="s">
        <v>31</v>
      </c>
      <c r="DM23" s="7"/>
      <c r="DN23" s="320" t="e">
        <f>'3.TaurusSports_Cup_2018'!#REF!</f>
        <v>#REF!</v>
      </c>
      <c r="DO23" s="317"/>
      <c r="DP23" s="6"/>
    </row>
    <row r="24" spans="1:120" ht="10.15" customHeight="1" x14ac:dyDescent="0.2">
      <c r="A24" s="5"/>
      <c r="B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6"/>
      <c r="P24" s="5"/>
      <c r="Q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6"/>
      <c r="AE24" s="5"/>
      <c r="AF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6"/>
      <c r="AT24" s="5"/>
      <c r="AU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6"/>
      <c r="BI24" s="5"/>
      <c r="BJ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6"/>
      <c r="BX24" s="5"/>
      <c r="BY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6"/>
      <c r="CM24" s="5"/>
      <c r="CN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6"/>
      <c r="DB24" s="5"/>
      <c r="DC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6"/>
    </row>
    <row r="25" spans="1:120" x14ac:dyDescent="0.2">
      <c r="A25" s="5"/>
      <c r="B25" s="316" t="str">
        <f>'3.TaurusSports_Cup_2018'!$Q26</f>
        <v>FC Rafzerfeld</v>
      </c>
      <c r="C25" s="316"/>
      <c r="D25" s="316"/>
      <c r="E25" s="316"/>
      <c r="F25" s="316"/>
      <c r="G25" s="316"/>
      <c r="H25" s="315" t="s">
        <v>18</v>
      </c>
      <c r="I25" s="316" t="str">
        <f>'3.TaurusSports_Cup_2018'!$AM26</f>
        <v>FC Embrach</v>
      </c>
      <c r="J25" s="316"/>
      <c r="K25" s="316"/>
      <c r="L25" s="316"/>
      <c r="M25" s="316"/>
      <c r="N25" s="316"/>
      <c r="O25" s="6"/>
      <c r="P25" s="5"/>
      <c r="Q25" s="316" t="str">
        <f>'3.TaurusSports_Cup_2018'!$Q27</f>
        <v>SC Zollikon</v>
      </c>
      <c r="R25" s="316"/>
      <c r="S25" s="316"/>
      <c r="T25" s="316"/>
      <c r="U25" s="316"/>
      <c r="V25" s="316"/>
      <c r="W25" s="315" t="s">
        <v>18</v>
      </c>
      <c r="X25" s="316" t="str">
        <f>'3.TaurusSports_Cup_2018'!$AM27</f>
        <v>FC Kloten a</v>
      </c>
      <c r="Y25" s="316"/>
      <c r="Z25" s="316"/>
      <c r="AA25" s="316"/>
      <c r="AB25" s="316"/>
      <c r="AC25" s="316"/>
      <c r="AD25" s="6"/>
      <c r="AE25" s="5"/>
      <c r="AF25" s="316" t="str">
        <f>'3.TaurusSports_Cup_2018'!$Q34</f>
        <v>FC Kloten a</v>
      </c>
      <c r="AG25" s="316"/>
      <c r="AH25" s="316"/>
      <c r="AI25" s="316"/>
      <c r="AJ25" s="316"/>
      <c r="AK25" s="316"/>
      <c r="AL25" s="315" t="s">
        <v>18</v>
      </c>
      <c r="AM25" s="316" t="str">
        <f>'3.TaurusSports_Cup_2018'!$AM34</f>
        <v>FC Räterschen</v>
      </c>
      <c r="AN25" s="316"/>
      <c r="AO25" s="316"/>
      <c r="AP25" s="316"/>
      <c r="AQ25" s="316"/>
      <c r="AR25" s="316"/>
      <c r="AS25" s="6"/>
      <c r="AT25" s="5"/>
      <c r="AU25" s="316">
        <f>'3.TaurusSports_Cup_2018'!$CL21</f>
        <v>0</v>
      </c>
      <c r="AV25" s="316"/>
      <c r="AW25" s="316"/>
      <c r="AX25" s="316"/>
      <c r="AY25" s="316"/>
      <c r="AZ25" s="316"/>
      <c r="BA25" s="315" t="s">
        <v>18</v>
      </c>
      <c r="BB25" s="316" t="e">
        <f>'3.TaurusSports_Cup_2018'!#REF!</f>
        <v>#REF!</v>
      </c>
      <c r="BC25" s="316"/>
      <c r="BD25" s="316"/>
      <c r="BE25" s="316"/>
      <c r="BF25" s="316"/>
      <c r="BG25" s="316"/>
      <c r="BH25" s="6"/>
      <c r="BI25" s="5"/>
      <c r="BJ25" s="316">
        <f>'3.TaurusSports_Cup_2018'!$CL30</f>
        <v>0</v>
      </c>
      <c r="BK25" s="316"/>
      <c r="BL25" s="316"/>
      <c r="BM25" s="316"/>
      <c r="BN25" s="316"/>
      <c r="BO25" s="316"/>
      <c r="BP25" s="315" t="s">
        <v>18</v>
      </c>
      <c r="BQ25" s="316" t="e">
        <f>'3.TaurusSports_Cup_2018'!#REF!</f>
        <v>#REF!</v>
      </c>
      <c r="BR25" s="316"/>
      <c r="BS25" s="316"/>
      <c r="BT25" s="316"/>
      <c r="BU25" s="316"/>
      <c r="BV25" s="316"/>
      <c r="BW25" s="6"/>
      <c r="BX25" s="5"/>
      <c r="BY25" s="316">
        <f>'3.TaurusSports_Cup_2018'!$CL31</f>
        <v>0</v>
      </c>
      <c r="BZ25" s="316"/>
      <c r="CA25" s="316"/>
      <c r="CB25" s="316"/>
      <c r="CC25" s="316"/>
      <c r="CD25" s="316"/>
      <c r="CE25" s="315" t="s">
        <v>18</v>
      </c>
      <c r="CF25" s="316" t="e">
        <f>'3.TaurusSports_Cup_2018'!#REF!</f>
        <v>#REF!</v>
      </c>
      <c r="CG25" s="316"/>
      <c r="CH25" s="316"/>
      <c r="CI25" s="316"/>
      <c r="CJ25" s="316"/>
      <c r="CK25" s="316"/>
      <c r="CL25" s="6"/>
      <c r="CM25" s="5"/>
      <c r="CN25" s="316" t="e">
        <f>'3.TaurusSports_Cup_2018'!#REF!</f>
        <v>#REF!</v>
      </c>
      <c r="CO25" s="316"/>
      <c r="CP25" s="316"/>
      <c r="CQ25" s="316"/>
      <c r="CR25" s="316"/>
      <c r="CS25" s="316"/>
      <c r="CT25" s="315" t="s">
        <v>18</v>
      </c>
      <c r="CU25" s="316" t="e">
        <f>'3.TaurusSports_Cup_2018'!#REF!</f>
        <v>#REF!</v>
      </c>
      <c r="CV25" s="316"/>
      <c r="CW25" s="316"/>
      <c r="CX25" s="316"/>
      <c r="CY25" s="316"/>
      <c r="CZ25" s="316"/>
      <c r="DA25" s="6"/>
      <c r="DB25" s="5"/>
      <c r="DC25" s="316" t="e">
        <f>'3.TaurusSports_Cup_2018'!#REF!</f>
        <v>#REF!</v>
      </c>
      <c r="DD25" s="316"/>
      <c r="DE25" s="316"/>
      <c r="DF25" s="316"/>
      <c r="DG25" s="316"/>
      <c r="DH25" s="316"/>
      <c r="DI25" s="315" t="s">
        <v>18</v>
      </c>
      <c r="DJ25" s="316" t="e">
        <f>'3.TaurusSports_Cup_2018'!#REF!</f>
        <v>#REF!</v>
      </c>
      <c r="DK25" s="316"/>
      <c r="DL25" s="316"/>
      <c r="DM25" s="316"/>
      <c r="DN25" s="316"/>
      <c r="DO25" s="316"/>
      <c r="DP25" s="6"/>
    </row>
    <row r="26" spans="1:120" x14ac:dyDescent="0.2">
      <c r="A26" s="5"/>
      <c r="B26" s="316"/>
      <c r="C26" s="316"/>
      <c r="D26" s="316"/>
      <c r="E26" s="316"/>
      <c r="F26" s="316"/>
      <c r="G26" s="316"/>
      <c r="H26" s="315"/>
      <c r="I26" s="316"/>
      <c r="J26" s="316"/>
      <c r="K26" s="316"/>
      <c r="L26" s="316"/>
      <c r="M26" s="316"/>
      <c r="N26" s="316"/>
      <c r="O26" s="6"/>
      <c r="P26" s="5"/>
      <c r="Q26" s="316"/>
      <c r="R26" s="316"/>
      <c r="S26" s="316"/>
      <c r="T26" s="316"/>
      <c r="U26" s="316"/>
      <c r="V26" s="316"/>
      <c r="W26" s="315"/>
      <c r="X26" s="316"/>
      <c r="Y26" s="316"/>
      <c r="Z26" s="316"/>
      <c r="AA26" s="316"/>
      <c r="AB26" s="316"/>
      <c r="AC26" s="316"/>
      <c r="AD26" s="6"/>
      <c r="AE26" s="5"/>
      <c r="AF26" s="316"/>
      <c r="AG26" s="316"/>
      <c r="AH26" s="316"/>
      <c r="AI26" s="316"/>
      <c r="AJ26" s="316"/>
      <c r="AK26" s="316"/>
      <c r="AL26" s="315"/>
      <c r="AM26" s="316"/>
      <c r="AN26" s="316"/>
      <c r="AO26" s="316"/>
      <c r="AP26" s="316"/>
      <c r="AQ26" s="316"/>
      <c r="AR26" s="316"/>
      <c r="AS26" s="6"/>
      <c r="AT26" s="5"/>
      <c r="AU26" s="316"/>
      <c r="AV26" s="316"/>
      <c r="AW26" s="316"/>
      <c r="AX26" s="316"/>
      <c r="AY26" s="316"/>
      <c r="AZ26" s="316"/>
      <c r="BA26" s="315"/>
      <c r="BB26" s="316"/>
      <c r="BC26" s="316"/>
      <c r="BD26" s="316"/>
      <c r="BE26" s="316"/>
      <c r="BF26" s="316"/>
      <c r="BG26" s="316"/>
      <c r="BH26" s="6"/>
      <c r="BI26" s="5"/>
      <c r="BJ26" s="316"/>
      <c r="BK26" s="316"/>
      <c r="BL26" s="316"/>
      <c r="BM26" s="316"/>
      <c r="BN26" s="316"/>
      <c r="BO26" s="316"/>
      <c r="BP26" s="315"/>
      <c r="BQ26" s="316"/>
      <c r="BR26" s="316"/>
      <c r="BS26" s="316"/>
      <c r="BT26" s="316"/>
      <c r="BU26" s="316"/>
      <c r="BV26" s="316"/>
      <c r="BW26" s="6"/>
      <c r="BX26" s="5"/>
      <c r="BY26" s="316"/>
      <c r="BZ26" s="316"/>
      <c r="CA26" s="316"/>
      <c r="CB26" s="316"/>
      <c r="CC26" s="316"/>
      <c r="CD26" s="316"/>
      <c r="CE26" s="315"/>
      <c r="CF26" s="316"/>
      <c r="CG26" s="316"/>
      <c r="CH26" s="316"/>
      <c r="CI26" s="316"/>
      <c r="CJ26" s="316"/>
      <c r="CK26" s="316"/>
      <c r="CL26" s="6"/>
      <c r="CM26" s="5"/>
      <c r="CN26" s="316"/>
      <c r="CO26" s="316"/>
      <c r="CP26" s="316"/>
      <c r="CQ26" s="316"/>
      <c r="CR26" s="316"/>
      <c r="CS26" s="316"/>
      <c r="CT26" s="315"/>
      <c r="CU26" s="316"/>
      <c r="CV26" s="316"/>
      <c r="CW26" s="316"/>
      <c r="CX26" s="316"/>
      <c r="CY26" s="316"/>
      <c r="CZ26" s="316"/>
      <c r="DA26" s="6"/>
      <c r="DB26" s="5"/>
      <c r="DC26" s="316"/>
      <c r="DD26" s="316"/>
      <c r="DE26" s="316"/>
      <c r="DF26" s="316"/>
      <c r="DG26" s="316"/>
      <c r="DH26" s="316"/>
      <c r="DI26" s="315"/>
      <c r="DJ26" s="316"/>
      <c r="DK26" s="316"/>
      <c r="DL26" s="316"/>
      <c r="DM26" s="316"/>
      <c r="DN26" s="316"/>
      <c r="DO26" s="316"/>
      <c r="DP26" s="6"/>
    </row>
    <row r="27" spans="1:120" ht="10.15" customHeight="1" x14ac:dyDescent="0.2">
      <c r="A27" s="5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6"/>
      <c r="P27" s="5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6"/>
      <c r="AE27" s="5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6"/>
      <c r="AT27" s="5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6"/>
      <c r="BI27" s="5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6"/>
      <c r="BX27" s="5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6"/>
      <c r="CM27" s="5"/>
      <c r="CN27" s="318" t="e">
        <f>'3.TaurusSports_Cup_2018'!#REF!</f>
        <v>#REF!</v>
      </c>
      <c r="CO27" s="318"/>
      <c r="CP27" s="318"/>
      <c r="CQ27" s="318"/>
      <c r="CR27" s="318"/>
      <c r="CS27" s="318"/>
      <c r="CT27" s="7"/>
      <c r="CU27" s="318" t="e">
        <f>'3.TaurusSports_Cup_2018'!#REF!</f>
        <v>#REF!</v>
      </c>
      <c r="CV27" s="318"/>
      <c r="CW27" s="318"/>
      <c r="CX27" s="318"/>
      <c r="CY27" s="318"/>
      <c r="CZ27" s="318"/>
      <c r="DA27" s="6"/>
      <c r="DB27" s="5"/>
      <c r="DC27" s="318" t="e">
        <f>'3.TaurusSports_Cup_2018'!#REF!</f>
        <v>#REF!</v>
      </c>
      <c r="DD27" s="318"/>
      <c r="DE27" s="318"/>
      <c r="DF27" s="318"/>
      <c r="DG27" s="318"/>
      <c r="DH27" s="318"/>
      <c r="DI27" s="7"/>
      <c r="DJ27" s="318" t="e">
        <f>'3.TaurusSports_Cup_2018'!#REF!</f>
        <v>#REF!</v>
      </c>
      <c r="DK27" s="318"/>
      <c r="DL27" s="318"/>
      <c r="DM27" s="318"/>
      <c r="DN27" s="318"/>
      <c r="DO27" s="318"/>
      <c r="DP27" s="6"/>
    </row>
    <row r="28" spans="1:120" x14ac:dyDescent="0.2">
      <c r="A28" s="5"/>
      <c r="B28" s="7"/>
      <c r="C28" s="7"/>
      <c r="D28" s="313"/>
      <c r="E28" s="313"/>
      <c r="F28" s="313"/>
      <c r="G28" s="313"/>
      <c r="H28" s="315" t="s">
        <v>18</v>
      </c>
      <c r="I28" s="313"/>
      <c r="J28" s="313"/>
      <c r="K28" s="313"/>
      <c r="L28" s="313"/>
      <c r="M28" s="7"/>
      <c r="N28" s="7"/>
      <c r="O28" s="6"/>
      <c r="P28" s="5"/>
      <c r="Q28" s="7"/>
      <c r="R28" s="7"/>
      <c r="S28" s="313"/>
      <c r="T28" s="313"/>
      <c r="U28" s="313"/>
      <c r="V28" s="313"/>
      <c r="W28" s="315" t="s">
        <v>18</v>
      </c>
      <c r="X28" s="313"/>
      <c r="Y28" s="313"/>
      <c r="Z28" s="313"/>
      <c r="AA28" s="313"/>
      <c r="AB28" s="7"/>
      <c r="AC28" s="7"/>
      <c r="AD28" s="6"/>
      <c r="AE28" s="5"/>
      <c r="AF28" s="7"/>
      <c r="AG28" s="7"/>
      <c r="AH28" s="313"/>
      <c r="AI28" s="313"/>
      <c r="AJ28" s="313"/>
      <c r="AK28" s="313"/>
      <c r="AL28" s="315" t="s">
        <v>18</v>
      </c>
      <c r="AM28" s="313"/>
      <c r="AN28" s="313"/>
      <c r="AO28" s="313"/>
      <c r="AP28" s="313"/>
      <c r="AQ28" s="7"/>
      <c r="AR28" s="7"/>
      <c r="AS28" s="6"/>
      <c r="AT28" s="5"/>
      <c r="AU28" s="7"/>
      <c r="AV28" s="7"/>
      <c r="AW28" s="313"/>
      <c r="AX28" s="313"/>
      <c r="AY28" s="313"/>
      <c r="AZ28" s="313"/>
      <c r="BA28" s="315" t="s">
        <v>18</v>
      </c>
      <c r="BB28" s="313"/>
      <c r="BC28" s="313"/>
      <c r="BD28" s="313"/>
      <c r="BE28" s="313"/>
      <c r="BF28" s="7"/>
      <c r="BG28" s="7"/>
      <c r="BH28" s="6"/>
      <c r="BI28" s="5"/>
      <c r="BJ28" s="7"/>
      <c r="BK28" s="7"/>
      <c r="BL28" s="313"/>
      <c r="BM28" s="313"/>
      <c r="BN28" s="313"/>
      <c r="BO28" s="313"/>
      <c r="BP28" s="315" t="s">
        <v>18</v>
      </c>
      <c r="BQ28" s="313"/>
      <c r="BR28" s="313"/>
      <c r="BS28" s="313"/>
      <c r="BT28" s="313"/>
      <c r="BU28" s="7"/>
      <c r="BV28" s="7"/>
      <c r="BW28" s="6"/>
      <c r="BX28" s="5"/>
      <c r="BY28" s="7"/>
      <c r="BZ28" s="7"/>
      <c r="CA28" s="313"/>
      <c r="CB28" s="313"/>
      <c r="CC28" s="313"/>
      <c r="CD28" s="313"/>
      <c r="CE28" s="315" t="s">
        <v>18</v>
      </c>
      <c r="CF28" s="313"/>
      <c r="CG28" s="313"/>
      <c r="CH28" s="313"/>
      <c r="CI28" s="313"/>
      <c r="CJ28" s="7"/>
      <c r="CK28" s="7"/>
      <c r="CL28" s="6"/>
      <c r="CM28" s="5"/>
      <c r="CN28" s="7"/>
      <c r="CO28" s="7"/>
      <c r="CP28" s="313"/>
      <c r="CQ28" s="313"/>
      <c r="CR28" s="313"/>
      <c r="CS28" s="313"/>
      <c r="CT28" s="315" t="s">
        <v>18</v>
      </c>
      <c r="CU28" s="313"/>
      <c r="CV28" s="313"/>
      <c r="CW28" s="313"/>
      <c r="CX28" s="313"/>
      <c r="CY28" s="7"/>
      <c r="CZ28" s="7"/>
      <c r="DA28" s="6"/>
      <c r="DB28" s="5"/>
      <c r="DC28" s="7"/>
      <c r="DD28" s="7"/>
      <c r="DE28" s="313"/>
      <c r="DF28" s="313"/>
      <c r="DG28" s="313"/>
      <c r="DH28" s="313"/>
      <c r="DI28" s="315" t="s">
        <v>18</v>
      </c>
      <c r="DJ28" s="313"/>
      <c r="DK28" s="313"/>
      <c r="DL28" s="313"/>
      <c r="DM28" s="313"/>
      <c r="DN28" s="7"/>
      <c r="DO28" s="7"/>
      <c r="DP28" s="6"/>
    </row>
    <row r="29" spans="1:120" x14ac:dyDescent="0.2">
      <c r="A29" s="5"/>
      <c r="B29" s="7"/>
      <c r="C29" s="7"/>
      <c r="D29" s="314"/>
      <c r="E29" s="314"/>
      <c r="F29" s="314"/>
      <c r="G29" s="314"/>
      <c r="H29" s="315"/>
      <c r="I29" s="314"/>
      <c r="J29" s="314"/>
      <c r="K29" s="314"/>
      <c r="L29" s="314"/>
      <c r="M29" s="7"/>
      <c r="N29" s="7"/>
      <c r="O29" s="6"/>
      <c r="P29" s="5"/>
      <c r="Q29" s="7"/>
      <c r="R29" s="7"/>
      <c r="S29" s="314"/>
      <c r="T29" s="314"/>
      <c r="U29" s="314"/>
      <c r="V29" s="314"/>
      <c r="W29" s="315"/>
      <c r="X29" s="314"/>
      <c r="Y29" s="314"/>
      <c r="Z29" s="314"/>
      <c r="AA29" s="314"/>
      <c r="AB29" s="7"/>
      <c r="AC29" s="7"/>
      <c r="AD29" s="6"/>
      <c r="AE29" s="5"/>
      <c r="AF29" s="7"/>
      <c r="AG29" s="7"/>
      <c r="AH29" s="314"/>
      <c r="AI29" s="314"/>
      <c r="AJ29" s="314"/>
      <c r="AK29" s="314"/>
      <c r="AL29" s="315"/>
      <c r="AM29" s="314"/>
      <c r="AN29" s="314"/>
      <c r="AO29" s="314"/>
      <c r="AP29" s="314"/>
      <c r="AQ29" s="7"/>
      <c r="AR29" s="7"/>
      <c r="AS29" s="6"/>
      <c r="AT29" s="5"/>
      <c r="AU29" s="7"/>
      <c r="AV29" s="7"/>
      <c r="AW29" s="314"/>
      <c r="AX29" s="314"/>
      <c r="AY29" s="314"/>
      <c r="AZ29" s="314"/>
      <c r="BA29" s="315"/>
      <c r="BB29" s="314"/>
      <c r="BC29" s="314"/>
      <c r="BD29" s="314"/>
      <c r="BE29" s="314"/>
      <c r="BF29" s="7"/>
      <c r="BG29" s="7"/>
      <c r="BH29" s="6"/>
      <c r="BI29" s="5"/>
      <c r="BJ29" s="7"/>
      <c r="BK29" s="7"/>
      <c r="BL29" s="314"/>
      <c r="BM29" s="314"/>
      <c r="BN29" s="314"/>
      <c r="BO29" s="314"/>
      <c r="BP29" s="315"/>
      <c r="BQ29" s="314"/>
      <c r="BR29" s="314"/>
      <c r="BS29" s="314"/>
      <c r="BT29" s="314"/>
      <c r="BU29" s="7"/>
      <c r="BV29" s="7"/>
      <c r="BW29" s="6"/>
      <c r="BX29" s="5"/>
      <c r="BY29" s="7"/>
      <c r="BZ29" s="7"/>
      <c r="CA29" s="314"/>
      <c r="CB29" s="314"/>
      <c r="CC29" s="314"/>
      <c r="CD29" s="314"/>
      <c r="CE29" s="315"/>
      <c r="CF29" s="314"/>
      <c r="CG29" s="314"/>
      <c r="CH29" s="314"/>
      <c r="CI29" s="314"/>
      <c r="CJ29" s="7"/>
      <c r="CK29" s="7"/>
      <c r="CL29" s="6"/>
      <c r="CM29" s="5"/>
      <c r="CN29" s="7"/>
      <c r="CO29" s="7"/>
      <c r="CP29" s="314"/>
      <c r="CQ29" s="314"/>
      <c r="CR29" s="314"/>
      <c r="CS29" s="314"/>
      <c r="CT29" s="315"/>
      <c r="CU29" s="314"/>
      <c r="CV29" s="314"/>
      <c r="CW29" s="314"/>
      <c r="CX29" s="314"/>
      <c r="CY29" s="7"/>
      <c r="CZ29" s="7"/>
      <c r="DA29" s="6"/>
      <c r="DB29" s="5"/>
      <c r="DC29" s="7"/>
      <c r="DD29" s="7"/>
      <c r="DE29" s="314"/>
      <c r="DF29" s="314"/>
      <c r="DG29" s="314"/>
      <c r="DH29" s="314"/>
      <c r="DI29" s="315"/>
      <c r="DJ29" s="314"/>
      <c r="DK29" s="314"/>
      <c r="DL29" s="314"/>
      <c r="DM29" s="314"/>
      <c r="DN29" s="7"/>
      <c r="DO29" s="7"/>
      <c r="DP29" s="6"/>
    </row>
    <row r="30" spans="1:120" ht="13.5" thickBot="1" x14ac:dyDescent="0.25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0"/>
      <c r="P30" s="8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10"/>
      <c r="AE30" s="8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10"/>
      <c r="AT30" s="8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10"/>
      <c r="BI30" s="8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10"/>
      <c r="BX30" s="8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10"/>
      <c r="CM30" s="8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10"/>
      <c r="DB30" s="8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10"/>
    </row>
    <row r="31" spans="1:120" x14ac:dyDescent="0.2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4"/>
      <c r="P31" s="2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4"/>
      <c r="AE31" s="2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4"/>
      <c r="AT31" s="2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4"/>
      <c r="BI31" s="2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4"/>
      <c r="BX31" s="2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4"/>
      <c r="CM31" s="2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4"/>
      <c r="DB31" s="2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4"/>
    </row>
    <row r="32" spans="1:120" ht="12.95" customHeight="1" x14ac:dyDescent="0.25">
      <c r="A32" s="5"/>
      <c r="B32" s="321" t="str">
        <f>$B$2</f>
        <v>Fussballanlage Stighag, Sonntag 05. August 2018</v>
      </c>
      <c r="C32" s="321"/>
      <c r="D32" s="321"/>
      <c r="E32" s="321"/>
      <c r="F32" s="321"/>
      <c r="G32" s="321"/>
      <c r="H32" s="321"/>
      <c r="I32" s="321"/>
      <c r="J32" s="321"/>
      <c r="K32" s="321"/>
      <c r="L32" s="321"/>
      <c r="M32" s="321"/>
      <c r="N32" s="321"/>
      <c r="O32" s="48"/>
      <c r="P32" s="49"/>
      <c r="Q32" s="321" t="str">
        <f>$B$2</f>
        <v>Fussballanlage Stighag, Sonntag 05. August 2018</v>
      </c>
      <c r="R32" s="321"/>
      <c r="S32" s="321"/>
      <c r="T32" s="321"/>
      <c r="U32" s="321"/>
      <c r="V32" s="321"/>
      <c r="W32" s="321"/>
      <c r="X32" s="321"/>
      <c r="Y32" s="321"/>
      <c r="Z32" s="321"/>
      <c r="AA32" s="321"/>
      <c r="AB32" s="321"/>
      <c r="AC32" s="321"/>
      <c r="AD32" s="48"/>
      <c r="AE32" s="49"/>
      <c r="AF32" s="321" t="str">
        <f>$B$2</f>
        <v>Fussballanlage Stighag, Sonntag 05. August 2018</v>
      </c>
      <c r="AG32" s="321"/>
      <c r="AH32" s="321"/>
      <c r="AI32" s="321"/>
      <c r="AJ32" s="321"/>
      <c r="AK32" s="321"/>
      <c r="AL32" s="321"/>
      <c r="AM32" s="321"/>
      <c r="AN32" s="321"/>
      <c r="AO32" s="321"/>
      <c r="AP32" s="321"/>
      <c r="AQ32" s="321"/>
      <c r="AR32" s="321"/>
      <c r="AS32" s="48"/>
      <c r="AT32" s="49"/>
      <c r="AU32" s="321" t="str">
        <f>$B$2</f>
        <v>Fussballanlage Stighag, Sonntag 05. August 2018</v>
      </c>
      <c r="AV32" s="321"/>
      <c r="AW32" s="321"/>
      <c r="AX32" s="321"/>
      <c r="AY32" s="321"/>
      <c r="AZ32" s="321"/>
      <c r="BA32" s="321"/>
      <c r="BB32" s="321"/>
      <c r="BC32" s="321"/>
      <c r="BD32" s="321"/>
      <c r="BE32" s="321"/>
      <c r="BF32" s="321"/>
      <c r="BG32" s="321"/>
      <c r="BH32" s="48"/>
      <c r="BI32" s="49"/>
      <c r="BJ32" s="321" t="str">
        <f>$B$2</f>
        <v>Fussballanlage Stighag, Sonntag 05. August 2018</v>
      </c>
      <c r="BK32" s="321"/>
      <c r="BL32" s="321"/>
      <c r="BM32" s="321"/>
      <c r="BN32" s="321"/>
      <c r="BO32" s="321"/>
      <c r="BP32" s="321"/>
      <c r="BQ32" s="321"/>
      <c r="BR32" s="321"/>
      <c r="BS32" s="321"/>
      <c r="BT32" s="321"/>
      <c r="BU32" s="321"/>
      <c r="BV32" s="321"/>
      <c r="BW32" s="48"/>
      <c r="BX32" s="49"/>
      <c r="BY32" s="321" t="str">
        <f>$B$2</f>
        <v>Fussballanlage Stighag, Sonntag 05. August 2018</v>
      </c>
      <c r="BZ32" s="321"/>
      <c r="CA32" s="321"/>
      <c r="CB32" s="321"/>
      <c r="CC32" s="321"/>
      <c r="CD32" s="321"/>
      <c r="CE32" s="321"/>
      <c r="CF32" s="321"/>
      <c r="CG32" s="321"/>
      <c r="CH32" s="321"/>
      <c r="CI32" s="321"/>
      <c r="CJ32" s="321"/>
      <c r="CK32" s="321"/>
      <c r="CL32" s="48"/>
      <c r="CM32" s="49"/>
      <c r="CN32" s="321" t="str">
        <f>$B$2</f>
        <v>Fussballanlage Stighag, Sonntag 05. August 2018</v>
      </c>
      <c r="CO32" s="321"/>
      <c r="CP32" s="321"/>
      <c r="CQ32" s="321"/>
      <c r="CR32" s="321"/>
      <c r="CS32" s="321"/>
      <c r="CT32" s="321"/>
      <c r="CU32" s="321"/>
      <c r="CV32" s="321"/>
      <c r="CW32" s="321"/>
      <c r="CX32" s="321"/>
      <c r="CY32" s="321"/>
      <c r="CZ32" s="321"/>
      <c r="DA32" s="48"/>
      <c r="DB32" s="49"/>
      <c r="DC32" s="321" t="str">
        <f>$B$2</f>
        <v>Fussballanlage Stighag, Sonntag 05. August 2018</v>
      </c>
      <c r="DD32" s="321"/>
      <c r="DE32" s="321"/>
      <c r="DF32" s="321"/>
      <c r="DG32" s="321"/>
      <c r="DH32" s="321"/>
      <c r="DI32" s="321"/>
      <c r="DJ32" s="321"/>
      <c r="DK32" s="321"/>
      <c r="DL32" s="321"/>
      <c r="DM32" s="321"/>
      <c r="DN32" s="321"/>
      <c r="DO32" s="321"/>
      <c r="DP32" s="6"/>
    </row>
    <row r="33" spans="1:120" ht="12.95" customHeight="1" x14ac:dyDescent="0.25">
      <c r="A33" s="5"/>
      <c r="B33" s="321"/>
      <c r="C33" s="321"/>
      <c r="D33" s="321"/>
      <c r="E33" s="321"/>
      <c r="F33" s="321"/>
      <c r="G33" s="321"/>
      <c r="H33" s="321"/>
      <c r="I33" s="321"/>
      <c r="J33" s="321"/>
      <c r="K33" s="321"/>
      <c r="L33" s="321"/>
      <c r="M33" s="321"/>
      <c r="N33" s="321"/>
      <c r="O33" s="48"/>
      <c r="P33" s="49"/>
      <c r="Q33" s="321"/>
      <c r="R33" s="321"/>
      <c r="S33" s="321"/>
      <c r="T33" s="321"/>
      <c r="U33" s="321"/>
      <c r="V33" s="321"/>
      <c r="W33" s="321"/>
      <c r="X33" s="321"/>
      <c r="Y33" s="321"/>
      <c r="Z33" s="321"/>
      <c r="AA33" s="321"/>
      <c r="AB33" s="321"/>
      <c r="AC33" s="321"/>
      <c r="AD33" s="48"/>
      <c r="AE33" s="49"/>
      <c r="AF33" s="321"/>
      <c r="AG33" s="321"/>
      <c r="AH33" s="321"/>
      <c r="AI33" s="321"/>
      <c r="AJ33" s="321"/>
      <c r="AK33" s="321"/>
      <c r="AL33" s="321"/>
      <c r="AM33" s="321"/>
      <c r="AN33" s="321"/>
      <c r="AO33" s="321"/>
      <c r="AP33" s="321"/>
      <c r="AQ33" s="321"/>
      <c r="AR33" s="321"/>
      <c r="AS33" s="48"/>
      <c r="AT33" s="49"/>
      <c r="AU33" s="321"/>
      <c r="AV33" s="321"/>
      <c r="AW33" s="321"/>
      <c r="AX33" s="321"/>
      <c r="AY33" s="321"/>
      <c r="AZ33" s="321"/>
      <c r="BA33" s="321"/>
      <c r="BB33" s="321"/>
      <c r="BC33" s="321"/>
      <c r="BD33" s="321"/>
      <c r="BE33" s="321"/>
      <c r="BF33" s="321"/>
      <c r="BG33" s="321"/>
      <c r="BH33" s="48"/>
      <c r="BI33" s="49"/>
      <c r="BJ33" s="321"/>
      <c r="BK33" s="321"/>
      <c r="BL33" s="321"/>
      <c r="BM33" s="321"/>
      <c r="BN33" s="321"/>
      <c r="BO33" s="321"/>
      <c r="BP33" s="321"/>
      <c r="BQ33" s="321"/>
      <c r="BR33" s="321"/>
      <c r="BS33" s="321"/>
      <c r="BT33" s="321"/>
      <c r="BU33" s="321"/>
      <c r="BV33" s="321"/>
      <c r="BW33" s="48"/>
      <c r="BX33" s="49"/>
      <c r="BY33" s="321"/>
      <c r="BZ33" s="321"/>
      <c r="CA33" s="321"/>
      <c r="CB33" s="321"/>
      <c r="CC33" s="321"/>
      <c r="CD33" s="321"/>
      <c r="CE33" s="321"/>
      <c r="CF33" s="321"/>
      <c r="CG33" s="321"/>
      <c r="CH33" s="321"/>
      <c r="CI33" s="321"/>
      <c r="CJ33" s="321"/>
      <c r="CK33" s="321"/>
      <c r="CL33" s="48"/>
      <c r="CM33" s="49"/>
      <c r="CN33" s="321"/>
      <c r="CO33" s="321"/>
      <c r="CP33" s="321"/>
      <c r="CQ33" s="321"/>
      <c r="CR33" s="321"/>
      <c r="CS33" s="321"/>
      <c r="CT33" s="321"/>
      <c r="CU33" s="321"/>
      <c r="CV33" s="321"/>
      <c r="CW33" s="321"/>
      <c r="CX33" s="321"/>
      <c r="CY33" s="321"/>
      <c r="CZ33" s="321"/>
      <c r="DA33" s="48"/>
      <c r="DB33" s="49"/>
      <c r="DC33" s="321"/>
      <c r="DD33" s="321"/>
      <c r="DE33" s="321"/>
      <c r="DF33" s="321"/>
      <c r="DG33" s="321"/>
      <c r="DH33" s="321"/>
      <c r="DI33" s="321"/>
      <c r="DJ33" s="321"/>
      <c r="DK33" s="321"/>
      <c r="DL33" s="321"/>
      <c r="DM33" s="321"/>
      <c r="DN33" s="321"/>
      <c r="DO33" s="321"/>
      <c r="DP33" s="6"/>
    </row>
    <row r="34" spans="1:120" s="52" customFormat="1" ht="12.95" customHeight="1" x14ac:dyDescent="0.2">
      <c r="A34" s="50"/>
      <c r="B34" s="312" t="str">
        <f>$B$4</f>
        <v/>
      </c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2"/>
      <c r="O34" s="51"/>
      <c r="P34" s="50"/>
      <c r="Q34" s="312" t="str">
        <f>$B$4</f>
        <v/>
      </c>
      <c r="R34" s="312"/>
      <c r="S34" s="312"/>
      <c r="T34" s="312"/>
      <c r="U34" s="312"/>
      <c r="V34" s="312"/>
      <c r="W34" s="312"/>
      <c r="X34" s="312"/>
      <c r="Y34" s="312"/>
      <c r="Z34" s="312"/>
      <c r="AA34" s="312"/>
      <c r="AB34" s="312"/>
      <c r="AC34" s="312"/>
      <c r="AD34" s="51"/>
      <c r="AE34" s="50"/>
      <c r="AF34" s="312" t="str">
        <f>$B$4</f>
        <v/>
      </c>
      <c r="AG34" s="312"/>
      <c r="AH34" s="312"/>
      <c r="AI34" s="312"/>
      <c r="AJ34" s="312"/>
      <c r="AK34" s="312"/>
      <c r="AL34" s="312"/>
      <c r="AM34" s="312"/>
      <c r="AN34" s="312"/>
      <c r="AO34" s="312"/>
      <c r="AP34" s="312"/>
      <c r="AQ34" s="312"/>
      <c r="AR34" s="312"/>
      <c r="AS34" s="51"/>
      <c r="AT34" s="50"/>
      <c r="AU34" s="312" t="str">
        <f>$B$4</f>
        <v/>
      </c>
      <c r="AV34" s="312"/>
      <c r="AW34" s="312"/>
      <c r="AX34" s="312"/>
      <c r="AY34" s="312"/>
      <c r="AZ34" s="312"/>
      <c r="BA34" s="312"/>
      <c r="BB34" s="312"/>
      <c r="BC34" s="312"/>
      <c r="BD34" s="312"/>
      <c r="BE34" s="312"/>
      <c r="BF34" s="312"/>
      <c r="BG34" s="312"/>
      <c r="BH34" s="51"/>
      <c r="BI34" s="50"/>
      <c r="BJ34" s="312" t="str">
        <f>$B$4</f>
        <v/>
      </c>
      <c r="BK34" s="312"/>
      <c r="BL34" s="312"/>
      <c r="BM34" s="312"/>
      <c r="BN34" s="312"/>
      <c r="BO34" s="312"/>
      <c r="BP34" s="312"/>
      <c r="BQ34" s="312"/>
      <c r="BR34" s="312"/>
      <c r="BS34" s="312"/>
      <c r="BT34" s="312"/>
      <c r="BU34" s="312"/>
      <c r="BV34" s="312"/>
      <c r="BW34" s="51"/>
      <c r="BX34" s="50"/>
      <c r="BY34" s="312" t="str">
        <f>$B$4</f>
        <v/>
      </c>
      <c r="BZ34" s="312"/>
      <c r="CA34" s="312"/>
      <c r="CB34" s="312"/>
      <c r="CC34" s="312"/>
      <c r="CD34" s="312"/>
      <c r="CE34" s="312"/>
      <c r="CF34" s="312"/>
      <c r="CG34" s="312"/>
      <c r="CH34" s="312"/>
      <c r="CI34" s="312"/>
      <c r="CJ34" s="312"/>
      <c r="CK34" s="312"/>
      <c r="CL34" s="51"/>
      <c r="CM34" s="50"/>
      <c r="CN34" s="312" t="str">
        <f>$B$4</f>
        <v/>
      </c>
      <c r="CO34" s="312"/>
      <c r="CP34" s="312"/>
      <c r="CQ34" s="312"/>
      <c r="CR34" s="312"/>
      <c r="CS34" s="312"/>
      <c r="CT34" s="312"/>
      <c r="CU34" s="312"/>
      <c r="CV34" s="312"/>
      <c r="CW34" s="312"/>
      <c r="CX34" s="312"/>
      <c r="CY34" s="312"/>
      <c r="CZ34" s="312"/>
      <c r="DA34" s="51"/>
      <c r="DB34" s="50"/>
      <c r="DC34" s="312" t="str">
        <f>$B$4</f>
        <v/>
      </c>
      <c r="DD34" s="312"/>
      <c r="DE34" s="312"/>
      <c r="DF34" s="312"/>
      <c r="DG34" s="312"/>
      <c r="DH34" s="312"/>
      <c r="DI34" s="312"/>
      <c r="DJ34" s="312"/>
      <c r="DK34" s="312"/>
      <c r="DL34" s="312"/>
      <c r="DM34" s="312"/>
      <c r="DN34" s="312"/>
      <c r="DO34" s="312"/>
      <c r="DP34" s="51"/>
    </row>
    <row r="35" spans="1:120" s="52" customFormat="1" ht="12.95" customHeight="1" x14ac:dyDescent="0.2">
      <c r="A35" s="50"/>
      <c r="B35" s="312"/>
      <c r="C35" s="312"/>
      <c r="D35" s="312"/>
      <c r="E35" s="312"/>
      <c r="F35" s="312"/>
      <c r="G35" s="312"/>
      <c r="H35" s="312"/>
      <c r="I35" s="312"/>
      <c r="J35" s="312"/>
      <c r="K35" s="312"/>
      <c r="L35" s="312"/>
      <c r="M35" s="312"/>
      <c r="N35" s="312"/>
      <c r="O35" s="51"/>
      <c r="P35" s="50"/>
      <c r="Q35" s="312"/>
      <c r="R35" s="312"/>
      <c r="S35" s="312"/>
      <c r="T35" s="312"/>
      <c r="U35" s="312"/>
      <c r="V35" s="312"/>
      <c r="W35" s="312"/>
      <c r="X35" s="312"/>
      <c r="Y35" s="312"/>
      <c r="Z35" s="312"/>
      <c r="AA35" s="312"/>
      <c r="AB35" s="312"/>
      <c r="AC35" s="312"/>
      <c r="AD35" s="51"/>
      <c r="AE35" s="50"/>
      <c r="AF35" s="312"/>
      <c r="AG35" s="312"/>
      <c r="AH35" s="312"/>
      <c r="AI35" s="312"/>
      <c r="AJ35" s="312"/>
      <c r="AK35" s="312"/>
      <c r="AL35" s="312"/>
      <c r="AM35" s="312"/>
      <c r="AN35" s="312"/>
      <c r="AO35" s="312"/>
      <c r="AP35" s="312"/>
      <c r="AQ35" s="312"/>
      <c r="AR35" s="312"/>
      <c r="AS35" s="51"/>
      <c r="AT35" s="50"/>
      <c r="AU35" s="312"/>
      <c r="AV35" s="312"/>
      <c r="AW35" s="312"/>
      <c r="AX35" s="312"/>
      <c r="AY35" s="312"/>
      <c r="AZ35" s="312"/>
      <c r="BA35" s="312"/>
      <c r="BB35" s="312"/>
      <c r="BC35" s="312"/>
      <c r="BD35" s="312"/>
      <c r="BE35" s="312"/>
      <c r="BF35" s="312"/>
      <c r="BG35" s="312"/>
      <c r="BH35" s="51"/>
      <c r="BI35" s="50"/>
      <c r="BJ35" s="312"/>
      <c r="BK35" s="312"/>
      <c r="BL35" s="312"/>
      <c r="BM35" s="312"/>
      <c r="BN35" s="312"/>
      <c r="BO35" s="312"/>
      <c r="BP35" s="312"/>
      <c r="BQ35" s="312"/>
      <c r="BR35" s="312"/>
      <c r="BS35" s="312"/>
      <c r="BT35" s="312"/>
      <c r="BU35" s="312"/>
      <c r="BV35" s="312"/>
      <c r="BW35" s="51"/>
      <c r="BX35" s="50"/>
      <c r="BY35" s="312"/>
      <c r="BZ35" s="312"/>
      <c r="CA35" s="312"/>
      <c r="CB35" s="312"/>
      <c r="CC35" s="312"/>
      <c r="CD35" s="312"/>
      <c r="CE35" s="312"/>
      <c r="CF35" s="312"/>
      <c r="CG35" s="312"/>
      <c r="CH35" s="312"/>
      <c r="CI35" s="312"/>
      <c r="CJ35" s="312"/>
      <c r="CK35" s="312"/>
      <c r="CL35" s="51"/>
      <c r="CM35" s="50"/>
      <c r="CN35" s="312"/>
      <c r="CO35" s="312"/>
      <c r="CP35" s="312"/>
      <c r="CQ35" s="312"/>
      <c r="CR35" s="312"/>
      <c r="CS35" s="312"/>
      <c r="CT35" s="312"/>
      <c r="CU35" s="312"/>
      <c r="CV35" s="312"/>
      <c r="CW35" s="312"/>
      <c r="CX35" s="312"/>
      <c r="CY35" s="312"/>
      <c r="CZ35" s="312"/>
      <c r="DA35" s="51"/>
      <c r="DB35" s="50"/>
      <c r="DC35" s="312"/>
      <c r="DD35" s="312"/>
      <c r="DE35" s="312"/>
      <c r="DF35" s="312"/>
      <c r="DG35" s="312"/>
      <c r="DH35" s="312"/>
      <c r="DI35" s="312"/>
      <c r="DJ35" s="312"/>
      <c r="DK35" s="312"/>
      <c r="DL35" s="312"/>
      <c r="DM35" s="312"/>
      <c r="DN35" s="312"/>
      <c r="DO35" s="312"/>
      <c r="DP35" s="51"/>
    </row>
    <row r="36" spans="1:120" x14ac:dyDescent="0.2">
      <c r="A36" s="5"/>
      <c r="B36" s="7"/>
      <c r="C36" s="322" t="str">
        <f>$C$6</f>
        <v>Vorrunde</v>
      </c>
      <c r="D36" s="322"/>
      <c r="E36" s="322"/>
      <c r="F36" s="322"/>
      <c r="G36" s="322"/>
      <c r="H36" s="322"/>
      <c r="I36" s="322"/>
      <c r="J36" s="323">
        <f>'3.TaurusSports_Cup_2018'!$K28</f>
        <v>0.45486111111111105</v>
      </c>
      <c r="K36" s="322"/>
      <c r="L36" s="322"/>
      <c r="M36" s="322"/>
      <c r="N36" s="7"/>
      <c r="O36" s="6"/>
      <c r="P36" s="5"/>
      <c r="Q36" s="7"/>
      <c r="R36" s="322" t="str">
        <f>$C$6</f>
        <v>Vorrunde</v>
      </c>
      <c r="S36" s="322"/>
      <c r="T36" s="322"/>
      <c r="U36" s="322"/>
      <c r="V36" s="322"/>
      <c r="W36" s="322"/>
      <c r="X36" s="322"/>
      <c r="Y36" s="323">
        <f>'3.TaurusSports_Cup_2018'!$K29</f>
        <v>0.45486111111111105</v>
      </c>
      <c r="Z36" s="322"/>
      <c r="AA36" s="322"/>
      <c r="AB36" s="322"/>
      <c r="AC36" s="7"/>
      <c r="AD36" s="6"/>
      <c r="AE36" s="5"/>
      <c r="AF36" s="7"/>
      <c r="AG36" s="322" t="s">
        <v>27</v>
      </c>
      <c r="AH36" s="322"/>
      <c r="AI36" s="322"/>
      <c r="AJ36" s="322"/>
      <c r="AK36" s="322"/>
      <c r="AL36" s="322"/>
      <c r="AM36" s="322"/>
      <c r="AN36" s="323">
        <f>'3.TaurusSports_Cup_2018'!$CF22</f>
        <v>0</v>
      </c>
      <c r="AO36" s="322"/>
      <c r="AP36" s="322"/>
      <c r="AQ36" s="322"/>
      <c r="AR36" s="7"/>
      <c r="AS36" s="6"/>
      <c r="AT36" s="5"/>
      <c r="AU36" s="7"/>
      <c r="AV36" s="322" t="str">
        <f>$C$6</f>
        <v>Vorrunde</v>
      </c>
      <c r="AW36" s="322"/>
      <c r="AX36" s="322"/>
      <c r="AY36" s="322"/>
      <c r="AZ36" s="322"/>
      <c r="BA36" s="322"/>
      <c r="BB36" s="322"/>
      <c r="BC36" s="323">
        <f>'3.TaurusSports_Cup_2018'!$CF23</f>
        <v>0</v>
      </c>
      <c r="BD36" s="322"/>
      <c r="BE36" s="322"/>
      <c r="BF36" s="322"/>
      <c r="BG36" s="7"/>
      <c r="BH36" s="6"/>
      <c r="BI36" s="5"/>
      <c r="BJ36" s="7"/>
      <c r="BK36" s="322" t="str">
        <f>$C$6</f>
        <v>Vorrunde</v>
      </c>
      <c r="BL36" s="322"/>
      <c r="BM36" s="322"/>
      <c r="BN36" s="322"/>
      <c r="BO36" s="322"/>
      <c r="BP36" s="322"/>
      <c r="BQ36" s="322"/>
      <c r="BR36" s="323"/>
      <c r="BS36" s="322"/>
      <c r="BT36" s="322"/>
      <c r="BU36" s="322"/>
      <c r="BV36" s="7"/>
      <c r="BW36" s="6"/>
      <c r="BX36" s="5"/>
      <c r="BY36" s="7"/>
      <c r="BZ36" s="322" t="str">
        <f>$C$6</f>
        <v>Vorrunde</v>
      </c>
      <c r="CA36" s="322"/>
      <c r="CB36" s="322"/>
      <c r="CC36" s="322"/>
      <c r="CD36" s="322"/>
      <c r="CE36" s="322"/>
      <c r="CF36" s="322"/>
      <c r="CG36" s="323"/>
      <c r="CH36" s="322"/>
      <c r="CI36" s="322"/>
      <c r="CJ36" s="322"/>
      <c r="CK36" s="7"/>
      <c r="CL36" s="6"/>
      <c r="CM36" s="5"/>
      <c r="CN36" s="7"/>
      <c r="CO36" s="322" t="str">
        <f>$CO$6</f>
        <v>Finalrunde</v>
      </c>
      <c r="CP36" s="322"/>
      <c r="CQ36" s="322"/>
      <c r="CR36" s="322"/>
      <c r="CS36" s="322"/>
      <c r="CT36" s="322"/>
      <c r="CU36" s="322"/>
      <c r="CV36" s="323" t="e">
        <f>'3.TaurusSports_Cup_2018'!#REF!</f>
        <v>#REF!</v>
      </c>
      <c r="CW36" s="322"/>
      <c r="CX36" s="322"/>
      <c r="CY36" s="322"/>
      <c r="CZ36" s="7"/>
      <c r="DA36" s="6"/>
      <c r="DB36" s="5"/>
      <c r="DC36" s="7"/>
      <c r="DD36" s="322" t="str">
        <f>$CO$6</f>
        <v>Finalrunde</v>
      </c>
      <c r="DE36" s="322"/>
      <c r="DF36" s="322"/>
      <c r="DG36" s="322"/>
      <c r="DH36" s="322"/>
      <c r="DI36" s="322"/>
      <c r="DJ36" s="322"/>
      <c r="DK36" s="323" t="e">
        <f>'3.TaurusSports_Cup_2018'!#REF!</f>
        <v>#REF!</v>
      </c>
      <c r="DL36" s="322"/>
      <c r="DM36" s="322"/>
      <c r="DN36" s="322"/>
      <c r="DO36" s="7"/>
      <c r="DP36" s="6"/>
    </row>
    <row r="37" spans="1:120" ht="10.15" customHeight="1" x14ac:dyDescent="0.2">
      <c r="A37" s="5"/>
      <c r="B37" s="7"/>
      <c r="N37" s="7"/>
      <c r="O37" s="6"/>
      <c r="P37" s="5"/>
      <c r="Q37" s="7"/>
      <c r="AC37" s="7"/>
      <c r="AD37" s="6"/>
      <c r="AE37" s="5"/>
      <c r="AF37" s="7"/>
      <c r="AR37" s="7"/>
      <c r="AS37" s="6"/>
      <c r="AT37" s="5"/>
      <c r="AU37" s="7"/>
      <c r="BG37" s="7"/>
      <c r="BH37" s="6"/>
      <c r="BI37" s="5"/>
      <c r="BJ37" s="7"/>
      <c r="BV37" s="7"/>
      <c r="BW37" s="6"/>
      <c r="BX37" s="5"/>
      <c r="BY37" s="7"/>
      <c r="CK37" s="7"/>
      <c r="CL37" s="6"/>
      <c r="CM37" s="5"/>
      <c r="CN37" s="7"/>
      <c r="CZ37" s="7"/>
      <c r="DA37" s="6"/>
      <c r="DB37" s="5"/>
      <c r="DC37" s="7"/>
      <c r="DO37" s="7"/>
      <c r="DP37" s="6"/>
    </row>
    <row r="38" spans="1:120" x14ac:dyDescent="0.2">
      <c r="A38" s="5"/>
      <c r="B38" s="7" t="s">
        <v>29</v>
      </c>
      <c r="C38" s="7"/>
      <c r="D38" s="317">
        <f>'3.TaurusSports_Cup_2018'!$B28</f>
        <v>5</v>
      </c>
      <c r="E38" s="317"/>
      <c r="F38" s="7" t="s">
        <v>30</v>
      </c>
      <c r="G38" s="7"/>
      <c r="H38" s="7"/>
      <c r="I38" s="317" t="str">
        <f>'3.TaurusSports_Cup_2018'!$H28</f>
        <v>B</v>
      </c>
      <c r="J38" s="317"/>
      <c r="K38" s="7" t="s">
        <v>31</v>
      </c>
      <c r="L38" s="7"/>
      <c r="M38" s="317">
        <f>'3.TaurusSports_Cup_2018'!$E28</f>
        <v>2</v>
      </c>
      <c r="N38" s="317"/>
      <c r="O38" s="6"/>
      <c r="P38" s="5"/>
      <c r="Q38" s="7" t="s">
        <v>29</v>
      </c>
      <c r="R38" s="7"/>
      <c r="S38" s="317">
        <f>'3.TaurusSports_Cup_2018'!$B29</f>
        <v>6</v>
      </c>
      <c r="T38" s="317"/>
      <c r="U38" s="7" t="s">
        <v>30</v>
      </c>
      <c r="V38" s="7"/>
      <c r="W38" s="7"/>
      <c r="X38" s="317" t="str">
        <f>'3.TaurusSports_Cup_2018'!$H29</f>
        <v>A</v>
      </c>
      <c r="Y38" s="317"/>
      <c r="Z38" s="7" t="s">
        <v>31</v>
      </c>
      <c r="AA38" s="7"/>
      <c r="AB38" s="317" t="str">
        <f>'3.TaurusSports_Cup_2018'!$E29</f>
        <v>KR</v>
      </c>
      <c r="AC38" s="317"/>
      <c r="AD38" s="6"/>
      <c r="AE38" s="5"/>
      <c r="AF38" s="7" t="s">
        <v>29</v>
      </c>
      <c r="AG38" s="7"/>
      <c r="AH38" s="317">
        <f>'3.TaurusSports_Cup_2018'!$BW22</f>
        <v>0</v>
      </c>
      <c r="AI38" s="317"/>
      <c r="AJ38" s="7" t="s">
        <v>30</v>
      </c>
      <c r="AK38" s="7"/>
      <c r="AL38" s="7"/>
      <c r="AM38" s="317">
        <f>'3.TaurusSports_Cup_2018'!$CC22</f>
        <v>0</v>
      </c>
      <c r="AN38" s="317"/>
      <c r="AO38" s="7" t="s">
        <v>31</v>
      </c>
      <c r="AP38" s="7"/>
      <c r="AQ38" s="317">
        <f>'3.TaurusSports_Cup_2018'!$BZ22</f>
        <v>0</v>
      </c>
      <c r="AR38" s="317"/>
      <c r="AS38" s="6"/>
      <c r="AT38" s="5"/>
      <c r="AU38" s="7" t="s">
        <v>29</v>
      </c>
      <c r="AV38" s="7"/>
      <c r="AW38" s="317">
        <f>'3.TaurusSports_Cup_2018'!$BW23</f>
        <v>0</v>
      </c>
      <c r="AX38" s="317"/>
      <c r="AY38" s="7" t="s">
        <v>30</v>
      </c>
      <c r="AZ38" s="7"/>
      <c r="BA38" s="7"/>
      <c r="BB38" s="317">
        <f>'3.TaurusSports_Cup_2018'!$CC23</f>
        <v>0</v>
      </c>
      <c r="BC38" s="317"/>
      <c r="BD38" s="7" t="s">
        <v>31</v>
      </c>
      <c r="BE38" s="7"/>
      <c r="BF38" s="317">
        <f>'3.TaurusSports_Cup_2018'!$BZ23</f>
        <v>0</v>
      </c>
      <c r="BG38" s="317"/>
      <c r="BH38" s="6"/>
      <c r="BI38" s="5"/>
      <c r="BJ38" s="7" t="s">
        <v>29</v>
      </c>
      <c r="BK38" s="7"/>
      <c r="BL38" s="317"/>
      <c r="BM38" s="317"/>
      <c r="BN38" s="7" t="s">
        <v>30</v>
      </c>
      <c r="BO38" s="7"/>
      <c r="BP38" s="7"/>
      <c r="BQ38" s="317"/>
      <c r="BR38" s="317"/>
      <c r="BS38" s="7" t="s">
        <v>31</v>
      </c>
      <c r="BT38" s="7"/>
      <c r="BU38" s="317"/>
      <c r="BV38" s="317"/>
      <c r="BW38" s="6"/>
      <c r="BX38" s="5"/>
      <c r="BY38" s="7" t="s">
        <v>29</v>
      </c>
      <c r="BZ38" s="7"/>
      <c r="CA38" s="317"/>
      <c r="CB38" s="317"/>
      <c r="CC38" s="7" t="s">
        <v>30</v>
      </c>
      <c r="CD38" s="7"/>
      <c r="CE38" s="7"/>
      <c r="CF38" s="317"/>
      <c r="CG38" s="317"/>
      <c r="CH38" s="7" t="s">
        <v>31</v>
      </c>
      <c r="CI38" s="7"/>
      <c r="CJ38" s="317"/>
      <c r="CK38" s="317"/>
      <c r="CL38" s="6"/>
      <c r="CM38" s="5"/>
      <c r="CN38" s="7" t="s">
        <v>29</v>
      </c>
      <c r="CO38" s="7"/>
      <c r="CP38" s="317" t="e">
        <f>'3.TaurusSports_Cup_2018'!#REF!</f>
        <v>#REF!</v>
      </c>
      <c r="CQ38" s="317"/>
      <c r="CR38" s="319" t="e">
        <f>'3.TaurusSports_Cup_2018'!#REF!</f>
        <v>#REF!</v>
      </c>
      <c r="CS38" s="319"/>
      <c r="CT38" s="319"/>
      <c r="CU38" s="319"/>
      <c r="CV38" s="319"/>
      <c r="CW38" s="7" t="s">
        <v>31</v>
      </c>
      <c r="CX38" s="7"/>
      <c r="CY38" s="320" t="e">
        <f>'3.TaurusSports_Cup_2018'!#REF!</f>
        <v>#REF!</v>
      </c>
      <c r="CZ38" s="317"/>
      <c r="DA38" s="6"/>
      <c r="DB38" s="5"/>
      <c r="DC38" s="7" t="s">
        <v>29</v>
      </c>
      <c r="DD38" s="7"/>
      <c r="DE38" s="317" t="e">
        <f>'3.TaurusSports_Cup_2018'!#REF!</f>
        <v>#REF!</v>
      </c>
      <c r="DF38" s="317"/>
      <c r="DG38" s="319" t="e">
        <f>'3.TaurusSports_Cup_2018'!#REF!</f>
        <v>#REF!</v>
      </c>
      <c r="DH38" s="319"/>
      <c r="DI38" s="319"/>
      <c r="DJ38" s="319"/>
      <c r="DK38" s="319"/>
      <c r="DL38" s="7" t="s">
        <v>31</v>
      </c>
      <c r="DM38" s="7"/>
      <c r="DN38" s="320" t="e">
        <f>'3.TaurusSports_Cup_2018'!#REF!</f>
        <v>#REF!</v>
      </c>
      <c r="DO38" s="317"/>
      <c r="DP38" s="6"/>
    </row>
    <row r="39" spans="1:120" ht="10.15" customHeight="1" x14ac:dyDescent="0.2">
      <c r="A39" s="5"/>
      <c r="B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6"/>
      <c r="P39" s="5"/>
      <c r="Q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6"/>
      <c r="AE39" s="5"/>
      <c r="AF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6"/>
      <c r="AT39" s="5"/>
      <c r="AU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6"/>
      <c r="BI39" s="5"/>
      <c r="BJ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6"/>
      <c r="BX39" s="5"/>
      <c r="BY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6"/>
      <c r="CM39" s="5"/>
      <c r="CN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6"/>
      <c r="DB39" s="5"/>
      <c r="DC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6"/>
    </row>
    <row r="40" spans="1:120" x14ac:dyDescent="0.2">
      <c r="A40" s="5"/>
      <c r="B40" s="316" t="str">
        <f>'3.TaurusSports_Cup_2018'!$Q28</f>
        <v>SV Würenlos</v>
      </c>
      <c r="C40" s="316"/>
      <c r="D40" s="316"/>
      <c r="E40" s="316"/>
      <c r="F40" s="316"/>
      <c r="G40" s="316"/>
      <c r="H40" s="315" t="s">
        <v>18</v>
      </c>
      <c r="I40" s="316" t="str">
        <f>'3.TaurusSports_Cup_2018'!$AM28</f>
        <v>FC Bülach</v>
      </c>
      <c r="J40" s="316"/>
      <c r="K40" s="316"/>
      <c r="L40" s="316"/>
      <c r="M40" s="316"/>
      <c r="N40" s="316"/>
      <c r="O40" s="6"/>
      <c r="P40" s="5"/>
      <c r="Q40" s="316" t="str">
        <f>'3.TaurusSports_Cup_2018'!$Q29</f>
        <v>FC Wiesendangen</v>
      </c>
      <c r="R40" s="316"/>
      <c r="S40" s="316"/>
      <c r="T40" s="316"/>
      <c r="U40" s="316"/>
      <c r="V40" s="316"/>
      <c r="W40" s="315" t="s">
        <v>18</v>
      </c>
      <c r="X40" s="316" t="str">
        <f>'3.TaurusSports_Cup_2018'!$AM29</f>
        <v>FC Niederweningen</v>
      </c>
      <c r="Y40" s="316"/>
      <c r="Z40" s="316"/>
      <c r="AA40" s="316"/>
      <c r="AB40" s="316"/>
      <c r="AC40" s="316"/>
      <c r="AD40" s="6"/>
      <c r="AE40" s="5"/>
      <c r="AF40" s="316">
        <f>'3.TaurusSports_Cup_2018'!$CL22</f>
        <v>0</v>
      </c>
      <c r="AG40" s="316"/>
      <c r="AH40" s="316"/>
      <c r="AI40" s="316"/>
      <c r="AJ40" s="316"/>
      <c r="AK40" s="316"/>
      <c r="AL40" s="315" t="s">
        <v>18</v>
      </c>
      <c r="AM40" s="316" t="e">
        <f>'3.TaurusSports_Cup_2018'!#REF!</f>
        <v>#REF!</v>
      </c>
      <c r="AN40" s="316"/>
      <c r="AO40" s="316"/>
      <c r="AP40" s="316"/>
      <c r="AQ40" s="316"/>
      <c r="AR40" s="316"/>
      <c r="AS40" s="6"/>
      <c r="AT40" s="5"/>
      <c r="AU40" s="316">
        <f>'3.TaurusSports_Cup_2018'!$CL23</f>
        <v>0</v>
      </c>
      <c r="AV40" s="316"/>
      <c r="AW40" s="316"/>
      <c r="AX40" s="316"/>
      <c r="AY40" s="316"/>
      <c r="AZ40" s="316"/>
      <c r="BA40" s="315" t="s">
        <v>18</v>
      </c>
      <c r="BB40" s="316" t="e">
        <f>'3.TaurusSports_Cup_2018'!#REF!</f>
        <v>#REF!</v>
      </c>
      <c r="BC40" s="316"/>
      <c r="BD40" s="316"/>
      <c r="BE40" s="316"/>
      <c r="BF40" s="316"/>
      <c r="BG40" s="316"/>
      <c r="BH40" s="6"/>
      <c r="BI40" s="5"/>
      <c r="BJ40" s="316"/>
      <c r="BK40" s="316"/>
      <c r="BL40" s="316"/>
      <c r="BM40" s="316"/>
      <c r="BN40" s="316"/>
      <c r="BO40" s="316"/>
      <c r="BP40" s="315" t="s">
        <v>18</v>
      </c>
      <c r="BQ40" s="316"/>
      <c r="BR40" s="316"/>
      <c r="BS40" s="316"/>
      <c r="BT40" s="316"/>
      <c r="BU40" s="316"/>
      <c r="BV40" s="316"/>
      <c r="BW40" s="6"/>
      <c r="BX40" s="5"/>
      <c r="BY40" s="316"/>
      <c r="BZ40" s="316"/>
      <c r="CA40" s="316"/>
      <c r="CB40" s="316"/>
      <c r="CC40" s="316"/>
      <c r="CD40" s="316"/>
      <c r="CE40" s="315" t="s">
        <v>18</v>
      </c>
      <c r="CF40" s="316"/>
      <c r="CG40" s="316"/>
      <c r="CH40" s="316"/>
      <c r="CI40" s="316"/>
      <c r="CJ40" s="316"/>
      <c r="CK40" s="316"/>
      <c r="CL40" s="6"/>
      <c r="CM40" s="5"/>
      <c r="CN40" s="316" t="e">
        <f>'3.TaurusSports_Cup_2018'!#REF!</f>
        <v>#REF!</v>
      </c>
      <c r="CO40" s="316"/>
      <c r="CP40" s="316"/>
      <c r="CQ40" s="316"/>
      <c r="CR40" s="316"/>
      <c r="CS40" s="316"/>
      <c r="CT40" s="315" t="s">
        <v>18</v>
      </c>
      <c r="CU40" s="316" t="e">
        <f>'3.TaurusSports_Cup_2018'!#REF!</f>
        <v>#REF!</v>
      </c>
      <c r="CV40" s="316"/>
      <c r="CW40" s="316"/>
      <c r="CX40" s="316"/>
      <c r="CY40" s="316"/>
      <c r="CZ40" s="316"/>
      <c r="DA40" s="6"/>
      <c r="DB40" s="5"/>
      <c r="DC40" s="316"/>
      <c r="DD40" s="316"/>
      <c r="DE40" s="316"/>
      <c r="DF40" s="316"/>
      <c r="DG40" s="316"/>
      <c r="DH40" s="316"/>
      <c r="DI40" s="315" t="s">
        <v>18</v>
      </c>
      <c r="DJ40" s="316"/>
      <c r="DK40" s="316"/>
      <c r="DL40" s="316"/>
      <c r="DM40" s="316"/>
      <c r="DN40" s="316"/>
      <c r="DO40" s="316"/>
      <c r="DP40" s="6"/>
    </row>
    <row r="41" spans="1:120" x14ac:dyDescent="0.2">
      <c r="A41" s="5"/>
      <c r="B41" s="316"/>
      <c r="C41" s="316"/>
      <c r="D41" s="316"/>
      <c r="E41" s="316"/>
      <c r="F41" s="316"/>
      <c r="G41" s="316"/>
      <c r="H41" s="315"/>
      <c r="I41" s="316"/>
      <c r="J41" s="316"/>
      <c r="K41" s="316"/>
      <c r="L41" s="316"/>
      <c r="M41" s="316"/>
      <c r="N41" s="316"/>
      <c r="O41" s="6"/>
      <c r="P41" s="5"/>
      <c r="Q41" s="316"/>
      <c r="R41" s="316"/>
      <c r="S41" s="316"/>
      <c r="T41" s="316"/>
      <c r="U41" s="316"/>
      <c r="V41" s="316"/>
      <c r="W41" s="315"/>
      <c r="X41" s="316"/>
      <c r="Y41" s="316"/>
      <c r="Z41" s="316"/>
      <c r="AA41" s="316"/>
      <c r="AB41" s="316"/>
      <c r="AC41" s="316"/>
      <c r="AD41" s="6"/>
      <c r="AE41" s="5"/>
      <c r="AF41" s="316"/>
      <c r="AG41" s="316"/>
      <c r="AH41" s="316"/>
      <c r="AI41" s="316"/>
      <c r="AJ41" s="316"/>
      <c r="AK41" s="316"/>
      <c r="AL41" s="315"/>
      <c r="AM41" s="316"/>
      <c r="AN41" s="316"/>
      <c r="AO41" s="316"/>
      <c r="AP41" s="316"/>
      <c r="AQ41" s="316"/>
      <c r="AR41" s="316"/>
      <c r="AS41" s="6"/>
      <c r="AT41" s="5"/>
      <c r="AU41" s="316"/>
      <c r="AV41" s="316"/>
      <c r="AW41" s="316"/>
      <c r="AX41" s="316"/>
      <c r="AY41" s="316"/>
      <c r="AZ41" s="316"/>
      <c r="BA41" s="315"/>
      <c r="BB41" s="316"/>
      <c r="BC41" s="316"/>
      <c r="BD41" s="316"/>
      <c r="BE41" s="316"/>
      <c r="BF41" s="316"/>
      <c r="BG41" s="316"/>
      <c r="BH41" s="6"/>
      <c r="BI41" s="5"/>
      <c r="BJ41" s="316"/>
      <c r="BK41" s="316"/>
      <c r="BL41" s="316"/>
      <c r="BM41" s="316"/>
      <c r="BN41" s="316"/>
      <c r="BO41" s="316"/>
      <c r="BP41" s="315"/>
      <c r="BQ41" s="316"/>
      <c r="BR41" s="316"/>
      <c r="BS41" s="316"/>
      <c r="BT41" s="316"/>
      <c r="BU41" s="316"/>
      <c r="BV41" s="316"/>
      <c r="BW41" s="6"/>
      <c r="BX41" s="5"/>
      <c r="BY41" s="316"/>
      <c r="BZ41" s="316"/>
      <c r="CA41" s="316"/>
      <c r="CB41" s="316"/>
      <c r="CC41" s="316"/>
      <c r="CD41" s="316"/>
      <c r="CE41" s="315"/>
      <c r="CF41" s="316"/>
      <c r="CG41" s="316"/>
      <c r="CH41" s="316"/>
      <c r="CI41" s="316"/>
      <c r="CJ41" s="316"/>
      <c r="CK41" s="316"/>
      <c r="CL41" s="6"/>
      <c r="CM41" s="5"/>
      <c r="CN41" s="316"/>
      <c r="CO41" s="316"/>
      <c r="CP41" s="316"/>
      <c r="CQ41" s="316"/>
      <c r="CR41" s="316"/>
      <c r="CS41" s="316"/>
      <c r="CT41" s="315"/>
      <c r="CU41" s="316"/>
      <c r="CV41" s="316"/>
      <c r="CW41" s="316"/>
      <c r="CX41" s="316"/>
      <c r="CY41" s="316"/>
      <c r="CZ41" s="316"/>
      <c r="DA41" s="6"/>
      <c r="DB41" s="5"/>
      <c r="DC41" s="316"/>
      <c r="DD41" s="316"/>
      <c r="DE41" s="316"/>
      <c r="DF41" s="316"/>
      <c r="DG41" s="316"/>
      <c r="DH41" s="316"/>
      <c r="DI41" s="315"/>
      <c r="DJ41" s="316"/>
      <c r="DK41" s="316"/>
      <c r="DL41" s="316"/>
      <c r="DM41" s="316"/>
      <c r="DN41" s="316"/>
      <c r="DO41" s="316"/>
      <c r="DP41" s="6"/>
    </row>
    <row r="42" spans="1:120" ht="10.15" customHeight="1" x14ac:dyDescent="0.2">
      <c r="A42" s="5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6"/>
      <c r="P42" s="5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6"/>
      <c r="AE42" s="5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6"/>
      <c r="AT42" s="5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6"/>
      <c r="BI42" s="5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6"/>
      <c r="BX42" s="5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6"/>
      <c r="CM42" s="5"/>
      <c r="CN42" s="318" t="e">
        <f>'3.TaurusSports_Cup_2018'!#REF!</f>
        <v>#REF!</v>
      </c>
      <c r="CO42" s="318"/>
      <c r="CP42" s="318"/>
      <c r="CQ42" s="318"/>
      <c r="CR42" s="318"/>
      <c r="CS42" s="318"/>
      <c r="CT42" s="7"/>
      <c r="CU42" s="318" t="e">
        <f>'3.TaurusSports_Cup_2018'!#REF!</f>
        <v>#REF!</v>
      </c>
      <c r="CV42" s="318"/>
      <c r="CW42" s="318"/>
      <c r="CX42" s="318"/>
      <c r="CY42" s="318"/>
      <c r="CZ42" s="318"/>
      <c r="DA42" s="6"/>
      <c r="DB42" s="5"/>
      <c r="DC42" s="318" t="e">
        <f>'3.TaurusSports_Cup_2018'!#REF!</f>
        <v>#REF!</v>
      </c>
      <c r="DD42" s="318"/>
      <c r="DE42" s="318"/>
      <c r="DF42" s="318"/>
      <c r="DG42" s="318"/>
      <c r="DH42" s="318"/>
      <c r="DI42" s="7"/>
      <c r="DJ42" s="318" t="e">
        <f>'3.TaurusSports_Cup_2018'!#REF!</f>
        <v>#REF!</v>
      </c>
      <c r="DK42" s="318"/>
      <c r="DL42" s="318"/>
      <c r="DM42" s="318"/>
      <c r="DN42" s="318"/>
      <c r="DO42" s="318"/>
      <c r="DP42" s="6"/>
    </row>
    <row r="43" spans="1:120" x14ac:dyDescent="0.2">
      <c r="A43" s="5"/>
      <c r="B43" s="7"/>
      <c r="C43" s="7"/>
      <c r="D43" s="313"/>
      <c r="E43" s="313"/>
      <c r="F43" s="313"/>
      <c r="G43" s="313"/>
      <c r="H43" s="315" t="s">
        <v>18</v>
      </c>
      <c r="I43" s="313"/>
      <c r="J43" s="313"/>
      <c r="K43" s="313"/>
      <c r="L43" s="313"/>
      <c r="M43" s="7"/>
      <c r="N43" s="7"/>
      <c r="O43" s="6"/>
      <c r="P43" s="5"/>
      <c r="Q43" s="7"/>
      <c r="R43" s="7"/>
      <c r="S43" s="313"/>
      <c r="T43" s="313"/>
      <c r="U43" s="313"/>
      <c r="V43" s="313"/>
      <c r="W43" s="315" t="s">
        <v>18</v>
      </c>
      <c r="X43" s="313"/>
      <c r="Y43" s="313"/>
      <c r="Z43" s="313"/>
      <c r="AA43" s="313"/>
      <c r="AB43" s="7"/>
      <c r="AC43" s="7"/>
      <c r="AD43" s="6"/>
      <c r="AE43" s="5"/>
      <c r="AF43" s="7"/>
      <c r="AG43" s="7"/>
      <c r="AH43" s="313"/>
      <c r="AI43" s="313"/>
      <c r="AJ43" s="313"/>
      <c r="AK43" s="313"/>
      <c r="AL43" s="315" t="s">
        <v>18</v>
      </c>
      <c r="AM43" s="313"/>
      <c r="AN43" s="313"/>
      <c r="AO43" s="313"/>
      <c r="AP43" s="313"/>
      <c r="AQ43" s="7"/>
      <c r="AR43" s="7"/>
      <c r="AS43" s="6"/>
      <c r="AT43" s="5"/>
      <c r="AU43" s="7"/>
      <c r="AV43" s="7"/>
      <c r="AW43" s="313"/>
      <c r="AX43" s="313"/>
      <c r="AY43" s="313"/>
      <c r="AZ43" s="313"/>
      <c r="BA43" s="315" t="s">
        <v>18</v>
      </c>
      <c r="BB43" s="313"/>
      <c r="BC43" s="313"/>
      <c r="BD43" s="313"/>
      <c r="BE43" s="313"/>
      <c r="BF43" s="7"/>
      <c r="BG43" s="7"/>
      <c r="BH43" s="6"/>
      <c r="BI43" s="5"/>
      <c r="BJ43" s="7"/>
      <c r="BK43" s="7"/>
      <c r="BL43" s="313"/>
      <c r="BM43" s="313"/>
      <c r="BN43" s="313"/>
      <c r="BO43" s="313"/>
      <c r="BP43" s="315" t="s">
        <v>18</v>
      </c>
      <c r="BQ43" s="313"/>
      <c r="BR43" s="313"/>
      <c r="BS43" s="313"/>
      <c r="BT43" s="313"/>
      <c r="BU43" s="7"/>
      <c r="BV43" s="7"/>
      <c r="BW43" s="6"/>
      <c r="BX43" s="5"/>
      <c r="BY43" s="7"/>
      <c r="BZ43" s="7"/>
      <c r="CA43" s="313"/>
      <c r="CB43" s="313"/>
      <c r="CC43" s="313"/>
      <c r="CD43" s="313"/>
      <c r="CE43" s="315" t="s">
        <v>18</v>
      </c>
      <c r="CF43" s="313"/>
      <c r="CG43" s="313"/>
      <c r="CH43" s="313"/>
      <c r="CI43" s="313"/>
      <c r="CJ43" s="7"/>
      <c r="CK43" s="7"/>
      <c r="CL43" s="6"/>
      <c r="CM43" s="5"/>
      <c r="CN43" s="7"/>
      <c r="CO43" s="7"/>
      <c r="CP43" s="313"/>
      <c r="CQ43" s="313"/>
      <c r="CR43" s="313"/>
      <c r="CS43" s="313"/>
      <c r="CT43" s="315" t="s">
        <v>18</v>
      </c>
      <c r="CU43" s="313"/>
      <c r="CV43" s="313"/>
      <c r="CW43" s="313"/>
      <c r="CX43" s="313"/>
      <c r="CY43" s="7"/>
      <c r="CZ43" s="7"/>
      <c r="DA43" s="6"/>
      <c r="DB43" s="5"/>
      <c r="DC43" s="7"/>
      <c r="DD43" s="7"/>
      <c r="DE43" s="313"/>
      <c r="DF43" s="313"/>
      <c r="DG43" s="313"/>
      <c r="DH43" s="313"/>
      <c r="DI43" s="315" t="s">
        <v>18</v>
      </c>
      <c r="DJ43" s="313"/>
      <c r="DK43" s="313"/>
      <c r="DL43" s="313"/>
      <c r="DM43" s="313"/>
      <c r="DN43" s="7"/>
      <c r="DO43" s="7"/>
      <c r="DP43" s="6"/>
    </row>
    <row r="44" spans="1:120" x14ac:dyDescent="0.2">
      <c r="A44" s="5"/>
      <c r="B44" s="7"/>
      <c r="C44" s="7"/>
      <c r="D44" s="314"/>
      <c r="E44" s="314"/>
      <c r="F44" s="314"/>
      <c r="G44" s="314"/>
      <c r="H44" s="315"/>
      <c r="I44" s="314"/>
      <c r="J44" s="314"/>
      <c r="K44" s="314"/>
      <c r="L44" s="314"/>
      <c r="M44" s="7"/>
      <c r="N44" s="7"/>
      <c r="O44" s="6"/>
      <c r="P44" s="5"/>
      <c r="Q44" s="7"/>
      <c r="R44" s="7"/>
      <c r="S44" s="314"/>
      <c r="T44" s="314"/>
      <c r="U44" s="314"/>
      <c r="V44" s="314"/>
      <c r="W44" s="315"/>
      <c r="X44" s="314"/>
      <c r="Y44" s="314"/>
      <c r="Z44" s="314"/>
      <c r="AA44" s="314"/>
      <c r="AB44" s="7"/>
      <c r="AC44" s="7"/>
      <c r="AD44" s="6"/>
      <c r="AE44" s="5"/>
      <c r="AF44" s="7"/>
      <c r="AG44" s="7"/>
      <c r="AH44" s="314"/>
      <c r="AI44" s="314"/>
      <c r="AJ44" s="314"/>
      <c r="AK44" s="314"/>
      <c r="AL44" s="315"/>
      <c r="AM44" s="314"/>
      <c r="AN44" s="314"/>
      <c r="AO44" s="314"/>
      <c r="AP44" s="314"/>
      <c r="AQ44" s="7"/>
      <c r="AR44" s="7"/>
      <c r="AS44" s="6"/>
      <c r="AT44" s="5"/>
      <c r="AU44" s="7"/>
      <c r="AV44" s="7"/>
      <c r="AW44" s="314"/>
      <c r="AX44" s="314"/>
      <c r="AY44" s="314"/>
      <c r="AZ44" s="314"/>
      <c r="BA44" s="315"/>
      <c r="BB44" s="314"/>
      <c r="BC44" s="314"/>
      <c r="BD44" s="314"/>
      <c r="BE44" s="314"/>
      <c r="BF44" s="7"/>
      <c r="BG44" s="7"/>
      <c r="BH44" s="6"/>
      <c r="BI44" s="5"/>
      <c r="BJ44" s="7"/>
      <c r="BK44" s="7"/>
      <c r="BL44" s="314"/>
      <c r="BM44" s="314"/>
      <c r="BN44" s="314"/>
      <c r="BO44" s="314"/>
      <c r="BP44" s="315"/>
      <c r="BQ44" s="314"/>
      <c r="BR44" s="314"/>
      <c r="BS44" s="314"/>
      <c r="BT44" s="314"/>
      <c r="BU44" s="7"/>
      <c r="BV44" s="7"/>
      <c r="BW44" s="6"/>
      <c r="BX44" s="5"/>
      <c r="BY44" s="7"/>
      <c r="BZ44" s="7"/>
      <c r="CA44" s="314"/>
      <c r="CB44" s="314"/>
      <c r="CC44" s="314"/>
      <c r="CD44" s="314"/>
      <c r="CE44" s="315"/>
      <c r="CF44" s="314"/>
      <c r="CG44" s="314"/>
      <c r="CH44" s="314"/>
      <c r="CI44" s="314"/>
      <c r="CJ44" s="7"/>
      <c r="CK44" s="7"/>
      <c r="CL44" s="6"/>
      <c r="CM44" s="5"/>
      <c r="CN44" s="7"/>
      <c r="CO44" s="7"/>
      <c r="CP44" s="314"/>
      <c r="CQ44" s="314"/>
      <c r="CR44" s="314"/>
      <c r="CS44" s="314"/>
      <c r="CT44" s="315"/>
      <c r="CU44" s="314"/>
      <c r="CV44" s="314"/>
      <c r="CW44" s="314"/>
      <c r="CX44" s="314"/>
      <c r="CY44" s="7"/>
      <c r="CZ44" s="7"/>
      <c r="DA44" s="6"/>
      <c r="DB44" s="5"/>
      <c r="DC44" s="7"/>
      <c r="DD44" s="7"/>
      <c r="DE44" s="314"/>
      <c r="DF44" s="314"/>
      <c r="DG44" s="314"/>
      <c r="DH44" s="314"/>
      <c r="DI44" s="315"/>
      <c r="DJ44" s="314"/>
      <c r="DK44" s="314"/>
      <c r="DL44" s="314"/>
      <c r="DM44" s="314"/>
      <c r="DN44" s="7"/>
      <c r="DO44" s="7"/>
      <c r="DP44" s="6"/>
    </row>
    <row r="45" spans="1:120" ht="13.5" thickBot="1" x14ac:dyDescent="0.25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10"/>
      <c r="P45" s="8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10"/>
      <c r="AE45" s="8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10"/>
      <c r="AT45" s="8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10"/>
      <c r="BI45" s="8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10"/>
      <c r="BX45" s="8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10"/>
      <c r="CM45" s="8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10"/>
      <c r="DB45" s="8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10"/>
    </row>
    <row r="46" spans="1:120" x14ac:dyDescent="0.2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4"/>
      <c r="P46" s="2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4"/>
      <c r="AE46" s="2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4"/>
      <c r="AT46" s="2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4"/>
      <c r="BI46" s="2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4"/>
      <c r="BX46" s="2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4"/>
      <c r="CM46" s="2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4"/>
      <c r="DB46" s="2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4"/>
    </row>
    <row r="47" spans="1:120" ht="12.95" customHeight="1" x14ac:dyDescent="0.25">
      <c r="A47" s="5"/>
      <c r="B47" s="321" t="str">
        <f>$B$2</f>
        <v>Fussballanlage Stighag, Sonntag 05. August 2018</v>
      </c>
      <c r="C47" s="321"/>
      <c r="D47" s="321"/>
      <c r="E47" s="321"/>
      <c r="F47" s="321"/>
      <c r="G47" s="321"/>
      <c r="H47" s="321"/>
      <c r="I47" s="321"/>
      <c r="J47" s="321"/>
      <c r="K47" s="321"/>
      <c r="L47" s="321"/>
      <c r="M47" s="321"/>
      <c r="N47" s="321"/>
      <c r="O47" s="48"/>
      <c r="P47" s="49"/>
      <c r="Q47" s="321" t="str">
        <f>$B$2</f>
        <v>Fussballanlage Stighag, Sonntag 05. August 2018</v>
      </c>
      <c r="R47" s="321"/>
      <c r="S47" s="321"/>
      <c r="T47" s="321"/>
      <c r="U47" s="321"/>
      <c r="V47" s="321"/>
      <c r="W47" s="321"/>
      <c r="X47" s="321"/>
      <c r="Y47" s="321"/>
      <c r="Z47" s="321"/>
      <c r="AA47" s="321"/>
      <c r="AB47" s="321"/>
      <c r="AC47" s="321"/>
      <c r="AD47" s="48"/>
      <c r="AE47" s="49"/>
      <c r="AF47" s="321" t="str">
        <f>$B$2</f>
        <v>Fussballanlage Stighag, Sonntag 05. August 2018</v>
      </c>
      <c r="AG47" s="321"/>
      <c r="AH47" s="321"/>
      <c r="AI47" s="321"/>
      <c r="AJ47" s="321"/>
      <c r="AK47" s="321"/>
      <c r="AL47" s="321"/>
      <c r="AM47" s="321"/>
      <c r="AN47" s="321"/>
      <c r="AO47" s="321"/>
      <c r="AP47" s="321"/>
      <c r="AQ47" s="321"/>
      <c r="AR47" s="321"/>
      <c r="AS47" s="48"/>
      <c r="AT47" s="49"/>
      <c r="AU47" s="321" t="str">
        <f>$B$2</f>
        <v>Fussballanlage Stighag, Sonntag 05. August 2018</v>
      </c>
      <c r="AV47" s="321"/>
      <c r="AW47" s="321"/>
      <c r="AX47" s="321"/>
      <c r="AY47" s="321"/>
      <c r="AZ47" s="321"/>
      <c r="BA47" s="321"/>
      <c r="BB47" s="321"/>
      <c r="BC47" s="321"/>
      <c r="BD47" s="321"/>
      <c r="BE47" s="321"/>
      <c r="BF47" s="321"/>
      <c r="BG47" s="321"/>
      <c r="BH47" s="48"/>
      <c r="BI47" s="49"/>
      <c r="BJ47" s="321" t="str">
        <f>$B$2</f>
        <v>Fussballanlage Stighag, Sonntag 05. August 2018</v>
      </c>
      <c r="BK47" s="321"/>
      <c r="BL47" s="321"/>
      <c r="BM47" s="321"/>
      <c r="BN47" s="321"/>
      <c r="BO47" s="321"/>
      <c r="BP47" s="321"/>
      <c r="BQ47" s="321"/>
      <c r="BR47" s="321"/>
      <c r="BS47" s="321"/>
      <c r="BT47" s="321"/>
      <c r="BU47" s="321"/>
      <c r="BV47" s="321"/>
      <c r="BW47" s="48"/>
      <c r="BX47" s="49"/>
      <c r="BY47" s="321" t="str">
        <f>$B$2</f>
        <v>Fussballanlage Stighag, Sonntag 05. August 2018</v>
      </c>
      <c r="BZ47" s="321"/>
      <c r="CA47" s="321"/>
      <c r="CB47" s="321"/>
      <c r="CC47" s="321"/>
      <c r="CD47" s="321"/>
      <c r="CE47" s="321"/>
      <c r="CF47" s="321"/>
      <c r="CG47" s="321"/>
      <c r="CH47" s="321"/>
      <c r="CI47" s="321"/>
      <c r="CJ47" s="321"/>
      <c r="CK47" s="321"/>
      <c r="CL47" s="48"/>
      <c r="CM47" s="49"/>
      <c r="CN47" s="321" t="str">
        <f>$B$2</f>
        <v>Fussballanlage Stighag, Sonntag 05. August 2018</v>
      </c>
      <c r="CO47" s="321"/>
      <c r="CP47" s="321"/>
      <c r="CQ47" s="321"/>
      <c r="CR47" s="321"/>
      <c r="CS47" s="321"/>
      <c r="CT47" s="321"/>
      <c r="CU47" s="321"/>
      <c r="CV47" s="321"/>
      <c r="CW47" s="321"/>
      <c r="CX47" s="321"/>
      <c r="CY47" s="321"/>
      <c r="CZ47" s="321"/>
      <c r="DA47" s="48"/>
      <c r="DB47" s="49"/>
      <c r="DC47" s="321" t="str">
        <f>$B$2</f>
        <v>Fussballanlage Stighag, Sonntag 05. August 2018</v>
      </c>
      <c r="DD47" s="321"/>
      <c r="DE47" s="321"/>
      <c r="DF47" s="321"/>
      <c r="DG47" s="321"/>
      <c r="DH47" s="321"/>
      <c r="DI47" s="321"/>
      <c r="DJ47" s="321"/>
      <c r="DK47" s="321"/>
      <c r="DL47" s="321"/>
      <c r="DM47" s="321"/>
      <c r="DN47" s="321"/>
      <c r="DO47" s="321"/>
      <c r="DP47" s="6"/>
    </row>
    <row r="48" spans="1:120" ht="12.95" customHeight="1" x14ac:dyDescent="0.25">
      <c r="A48" s="5"/>
      <c r="B48" s="321"/>
      <c r="C48" s="321"/>
      <c r="D48" s="321"/>
      <c r="E48" s="321"/>
      <c r="F48" s="321"/>
      <c r="G48" s="321"/>
      <c r="H48" s="321"/>
      <c r="I48" s="321"/>
      <c r="J48" s="321"/>
      <c r="K48" s="321"/>
      <c r="L48" s="321"/>
      <c r="M48" s="321"/>
      <c r="N48" s="321"/>
      <c r="O48" s="48"/>
      <c r="P48" s="49"/>
      <c r="Q48" s="321"/>
      <c r="R48" s="321"/>
      <c r="S48" s="321"/>
      <c r="T48" s="321"/>
      <c r="U48" s="321"/>
      <c r="V48" s="321"/>
      <c r="W48" s="321"/>
      <c r="X48" s="321"/>
      <c r="Y48" s="321"/>
      <c r="Z48" s="321"/>
      <c r="AA48" s="321"/>
      <c r="AB48" s="321"/>
      <c r="AC48" s="321"/>
      <c r="AD48" s="48"/>
      <c r="AE48" s="49"/>
      <c r="AF48" s="321"/>
      <c r="AG48" s="321"/>
      <c r="AH48" s="321"/>
      <c r="AI48" s="321"/>
      <c r="AJ48" s="321"/>
      <c r="AK48" s="321"/>
      <c r="AL48" s="321"/>
      <c r="AM48" s="321"/>
      <c r="AN48" s="321"/>
      <c r="AO48" s="321"/>
      <c r="AP48" s="321"/>
      <c r="AQ48" s="321"/>
      <c r="AR48" s="321"/>
      <c r="AS48" s="48"/>
      <c r="AT48" s="49"/>
      <c r="AU48" s="321"/>
      <c r="AV48" s="321"/>
      <c r="AW48" s="321"/>
      <c r="AX48" s="321"/>
      <c r="AY48" s="321"/>
      <c r="AZ48" s="321"/>
      <c r="BA48" s="321"/>
      <c r="BB48" s="321"/>
      <c r="BC48" s="321"/>
      <c r="BD48" s="321"/>
      <c r="BE48" s="321"/>
      <c r="BF48" s="321"/>
      <c r="BG48" s="321"/>
      <c r="BH48" s="48"/>
      <c r="BI48" s="49"/>
      <c r="BJ48" s="321"/>
      <c r="BK48" s="321"/>
      <c r="BL48" s="321"/>
      <c r="BM48" s="321"/>
      <c r="BN48" s="321"/>
      <c r="BO48" s="321"/>
      <c r="BP48" s="321"/>
      <c r="BQ48" s="321"/>
      <c r="BR48" s="321"/>
      <c r="BS48" s="321"/>
      <c r="BT48" s="321"/>
      <c r="BU48" s="321"/>
      <c r="BV48" s="321"/>
      <c r="BW48" s="48"/>
      <c r="BX48" s="49"/>
      <c r="BY48" s="321"/>
      <c r="BZ48" s="321"/>
      <c r="CA48" s="321"/>
      <c r="CB48" s="321"/>
      <c r="CC48" s="321"/>
      <c r="CD48" s="321"/>
      <c r="CE48" s="321"/>
      <c r="CF48" s="321"/>
      <c r="CG48" s="321"/>
      <c r="CH48" s="321"/>
      <c r="CI48" s="321"/>
      <c r="CJ48" s="321"/>
      <c r="CK48" s="321"/>
      <c r="CL48" s="48"/>
      <c r="CM48" s="49"/>
      <c r="CN48" s="321"/>
      <c r="CO48" s="321"/>
      <c r="CP48" s="321"/>
      <c r="CQ48" s="321"/>
      <c r="CR48" s="321"/>
      <c r="CS48" s="321"/>
      <c r="CT48" s="321"/>
      <c r="CU48" s="321"/>
      <c r="CV48" s="321"/>
      <c r="CW48" s="321"/>
      <c r="CX48" s="321"/>
      <c r="CY48" s="321"/>
      <c r="CZ48" s="321"/>
      <c r="DA48" s="48"/>
      <c r="DB48" s="49"/>
      <c r="DC48" s="321"/>
      <c r="DD48" s="321"/>
      <c r="DE48" s="321"/>
      <c r="DF48" s="321"/>
      <c r="DG48" s="321"/>
      <c r="DH48" s="321"/>
      <c r="DI48" s="321"/>
      <c r="DJ48" s="321"/>
      <c r="DK48" s="321"/>
      <c r="DL48" s="321"/>
      <c r="DM48" s="321"/>
      <c r="DN48" s="321"/>
      <c r="DO48" s="321"/>
      <c r="DP48" s="6"/>
    </row>
    <row r="49" spans="1:120" s="52" customFormat="1" ht="12.95" customHeight="1" x14ac:dyDescent="0.2">
      <c r="A49" s="50"/>
      <c r="B49" s="312" t="str">
        <f>$B$4</f>
        <v/>
      </c>
      <c r="C49" s="312"/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12"/>
      <c r="O49" s="51"/>
      <c r="P49" s="50"/>
      <c r="Q49" s="312" t="str">
        <f>$B$4</f>
        <v/>
      </c>
      <c r="R49" s="312"/>
      <c r="S49" s="312"/>
      <c r="T49" s="312"/>
      <c r="U49" s="312"/>
      <c r="V49" s="312"/>
      <c r="W49" s="312"/>
      <c r="X49" s="312"/>
      <c r="Y49" s="312"/>
      <c r="Z49" s="312"/>
      <c r="AA49" s="312"/>
      <c r="AB49" s="312"/>
      <c r="AC49" s="312"/>
      <c r="AD49" s="51"/>
      <c r="AE49" s="50"/>
      <c r="AF49" s="312" t="str">
        <f>$B$4</f>
        <v/>
      </c>
      <c r="AG49" s="312"/>
      <c r="AH49" s="312"/>
      <c r="AI49" s="312"/>
      <c r="AJ49" s="312"/>
      <c r="AK49" s="312"/>
      <c r="AL49" s="312"/>
      <c r="AM49" s="312"/>
      <c r="AN49" s="312"/>
      <c r="AO49" s="312"/>
      <c r="AP49" s="312"/>
      <c r="AQ49" s="312"/>
      <c r="AR49" s="312"/>
      <c r="AS49" s="51"/>
      <c r="AT49" s="50"/>
      <c r="AU49" s="312" t="str">
        <f>$B$4</f>
        <v/>
      </c>
      <c r="AV49" s="312"/>
      <c r="AW49" s="312"/>
      <c r="AX49" s="312"/>
      <c r="AY49" s="312"/>
      <c r="AZ49" s="312"/>
      <c r="BA49" s="312"/>
      <c r="BB49" s="312"/>
      <c r="BC49" s="312"/>
      <c r="BD49" s="312"/>
      <c r="BE49" s="312"/>
      <c r="BF49" s="312"/>
      <c r="BG49" s="312"/>
      <c r="BH49" s="51"/>
      <c r="BI49" s="50"/>
      <c r="BJ49" s="312" t="str">
        <f>$B$4</f>
        <v/>
      </c>
      <c r="BK49" s="312"/>
      <c r="BL49" s="312"/>
      <c r="BM49" s="312"/>
      <c r="BN49" s="312"/>
      <c r="BO49" s="312"/>
      <c r="BP49" s="312"/>
      <c r="BQ49" s="312"/>
      <c r="BR49" s="312"/>
      <c r="BS49" s="312"/>
      <c r="BT49" s="312"/>
      <c r="BU49" s="312"/>
      <c r="BV49" s="312"/>
      <c r="BW49" s="51"/>
      <c r="BX49" s="50"/>
      <c r="BY49" s="312" t="str">
        <f>$B$4</f>
        <v/>
      </c>
      <c r="BZ49" s="312"/>
      <c r="CA49" s="312"/>
      <c r="CB49" s="312"/>
      <c r="CC49" s="312"/>
      <c r="CD49" s="312"/>
      <c r="CE49" s="312"/>
      <c r="CF49" s="312"/>
      <c r="CG49" s="312"/>
      <c r="CH49" s="312"/>
      <c r="CI49" s="312"/>
      <c r="CJ49" s="312"/>
      <c r="CK49" s="312"/>
      <c r="CL49" s="51"/>
      <c r="CM49" s="50"/>
      <c r="CN49" s="312" t="str">
        <f>$B$4</f>
        <v/>
      </c>
      <c r="CO49" s="312"/>
      <c r="CP49" s="312"/>
      <c r="CQ49" s="312"/>
      <c r="CR49" s="312"/>
      <c r="CS49" s="312"/>
      <c r="CT49" s="312"/>
      <c r="CU49" s="312"/>
      <c r="CV49" s="312"/>
      <c r="CW49" s="312"/>
      <c r="CX49" s="312"/>
      <c r="CY49" s="312"/>
      <c r="CZ49" s="312"/>
      <c r="DA49" s="51"/>
      <c r="DB49" s="50"/>
      <c r="DC49" s="312" t="str">
        <f>$B$4</f>
        <v/>
      </c>
      <c r="DD49" s="312"/>
      <c r="DE49" s="312"/>
      <c r="DF49" s="312"/>
      <c r="DG49" s="312"/>
      <c r="DH49" s="312"/>
      <c r="DI49" s="312"/>
      <c r="DJ49" s="312"/>
      <c r="DK49" s="312"/>
      <c r="DL49" s="312"/>
      <c r="DM49" s="312"/>
      <c r="DN49" s="312"/>
      <c r="DO49" s="312"/>
      <c r="DP49" s="51"/>
    </row>
    <row r="50" spans="1:120" s="52" customFormat="1" ht="12.95" customHeight="1" x14ac:dyDescent="0.2">
      <c r="A50" s="50"/>
      <c r="B50" s="312"/>
      <c r="C50" s="312"/>
      <c r="D50" s="312"/>
      <c r="E50" s="312"/>
      <c r="F50" s="312"/>
      <c r="G50" s="312"/>
      <c r="H50" s="312"/>
      <c r="I50" s="312"/>
      <c r="J50" s="312"/>
      <c r="K50" s="312"/>
      <c r="L50" s="312"/>
      <c r="M50" s="312"/>
      <c r="N50" s="312"/>
      <c r="O50" s="51"/>
      <c r="P50" s="50"/>
      <c r="Q50" s="312"/>
      <c r="R50" s="312"/>
      <c r="S50" s="312"/>
      <c r="T50" s="312"/>
      <c r="U50" s="312"/>
      <c r="V50" s="312"/>
      <c r="W50" s="312"/>
      <c r="X50" s="312"/>
      <c r="Y50" s="312"/>
      <c r="Z50" s="312"/>
      <c r="AA50" s="312"/>
      <c r="AB50" s="312"/>
      <c r="AC50" s="312"/>
      <c r="AD50" s="51"/>
      <c r="AE50" s="50"/>
      <c r="AF50" s="312"/>
      <c r="AG50" s="312"/>
      <c r="AH50" s="312"/>
      <c r="AI50" s="312"/>
      <c r="AJ50" s="312"/>
      <c r="AK50" s="312"/>
      <c r="AL50" s="312"/>
      <c r="AM50" s="312"/>
      <c r="AN50" s="312"/>
      <c r="AO50" s="312"/>
      <c r="AP50" s="312"/>
      <c r="AQ50" s="312"/>
      <c r="AR50" s="312"/>
      <c r="AS50" s="51"/>
      <c r="AT50" s="50"/>
      <c r="AU50" s="312"/>
      <c r="AV50" s="312"/>
      <c r="AW50" s="312"/>
      <c r="AX50" s="312"/>
      <c r="AY50" s="312"/>
      <c r="AZ50" s="312"/>
      <c r="BA50" s="312"/>
      <c r="BB50" s="312"/>
      <c r="BC50" s="312"/>
      <c r="BD50" s="312"/>
      <c r="BE50" s="312"/>
      <c r="BF50" s="312"/>
      <c r="BG50" s="312"/>
      <c r="BH50" s="51"/>
      <c r="BI50" s="50"/>
      <c r="BJ50" s="312"/>
      <c r="BK50" s="312"/>
      <c r="BL50" s="312"/>
      <c r="BM50" s="312"/>
      <c r="BN50" s="312"/>
      <c r="BO50" s="312"/>
      <c r="BP50" s="312"/>
      <c r="BQ50" s="312"/>
      <c r="BR50" s="312"/>
      <c r="BS50" s="312"/>
      <c r="BT50" s="312"/>
      <c r="BU50" s="312"/>
      <c r="BV50" s="312"/>
      <c r="BW50" s="51"/>
      <c r="BX50" s="50"/>
      <c r="BY50" s="312"/>
      <c r="BZ50" s="312"/>
      <c r="CA50" s="312"/>
      <c r="CB50" s="312"/>
      <c r="CC50" s="312"/>
      <c r="CD50" s="312"/>
      <c r="CE50" s="312"/>
      <c r="CF50" s="312"/>
      <c r="CG50" s="312"/>
      <c r="CH50" s="312"/>
      <c r="CI50" s="312"/>
      <c r="CJ50" s="312"/>
      <c r="CK50" s="312"/>
      <c r="CL50" s="51"/>
      <c r="CM50" s="50"/>
      <c r="CN50" s="312"/>
      <c r="CO50" s="312"/>
      <c r="CP50" s="312"/>
      <c r="CQ50" s="312"/>
      <c r="CR50" s="312"/>
      <c r="CS50" s="312"/>
      <c r="CT50" s="312"/>
      <c r="CU50" s="312"/>
      <c r="CV50" s="312"/>
      <c r="CW50" s="312"/>
      <c r="CX50" s="312"/>
      <c r="CY50" s="312"/>
      <c r="CZ50" s="312"/>
      <c r="DA50" s="51"/>
      <c r="DB50" s="50"/>
      <c r="DC50" s="312"/>
      <c r="DD50" s="312"/>
      <c r="DE50" s="312"/>
      <c r="DF50" s="312"/>
      <c r="DG50" s="312"/>
      <c r="DH50" s="312"/>
      <c r="DI50" s="312"/>
      <c r="DJ50" s="312"/>
      <c r="DK50" s="312"/>
      <c r="DL50" s="312"/>
      <c r="DM50" s="312"/>
      <c r="DN50" s="312"/>
      <c r="DO50" s="312"/>
      <c r="DP50" s="51"/>
    </row>
    <row r="51" spans="1:120" x14ac:dyDescent="0.2">
      <c r="A51" s="5"/>
      <c r="B51" s="7"/>
      <c r="C51" s="322" t="str">
        <f>$C$6</f>
        <v>Vorrunde</v>
      </c>
      <c r="D51" s="322"/>
      <c r="E51" s="322"/>
      <c r="F51" s="322"/>
      <c r="G51" s="322"/>
      <c r="H51" s="322"/>
      <c r="I51" s="322"/>
      <c r="J51" s="323">
        <f>'3.TaurusSports_Cup_2018'!$K30</f>
        <v>0.45486111111111105</v>
      </c>
      <c r="K51" s="322"/>
      <c r="L51" s="322"/>
      <c r="M51" s="322"/>
      <c r="N51" s="7"/>
      <c r="O51" s="6"/>
      <c r="P51" s="5"/>
      <c r="Q51" s="7"/>
      <c r="R51" s="322" t="str">
        <f>$C$6</f>
        <v>Vorrunde</v>
      </c>
      <c r="S51" s="322"/>
      <c r="T51" s="322"/>
      <c r="U51" s="322"/>
      <c r="V51" s="322"/>
      <c r="W51" s="322"/>
      <c r="X51" s="322"/>
      <c r="Y51" s="323">
        <f>'3.TaurusSports_Cup_2018'!$K31</f>
        <v>0.45486111111111105</v>
      </c>
      <c r="Z51" s="322"/>
      <c r="AA51" s="322"/>
      <c r="AB51" s="322"/>
      <c r="AC51" s="7"/>
      <c r="AD51" s="6"/>
      <c r="AE51" s="5"/>
      <c r="AF51" s="7"/>
      <c r="AG51" s="322" t="s">
        <v>27</v>
      </c>
      <c r="AH51" s="322"/>
      <c r="AI51" s="322"/>
      <c r="AJ51" s="322"/>
      <c r="AK51" s="322"/>
      <c r="AL51" s="322"/>
      <c r="AM51" s="322"/>
      <c r="AN51" s="323">
        <f>'3.TaurusSports_Cup_2018'!$CF24</f>
        <v>0</v>
      </c>
      <c r="AO51" s="322"/>
      <c r="AP51" s="322"/>
      <c r="AQ51" s="322"/>
      <c r="AR51" s="7"/>
      <c r="AS51" s="6"/>
      <c r="AT51" s="5"/>
      <c r="AU51" s="7"/>
      <c r="AV51" s="322" t="str">
        <f>$C$6</f>
        <v>Vorrunde</v>
      </c>
      <c r="AW51" s="322"/>
      <c r="AX51" s="322"/>
      <c r="AY51" s="322"/>
      <c r="AZ51" s="322"/>
      <c r="BA51" s="322"/>
      <c r="BB51" s="322"/>
      <c r="BC51" s="323">
        <f>'3.TaurusSports_Cup_2018'!$CF27</f>
        <v>0</v>
      </c>
      <c r="BD51" s="322"/>
      <c r="BE51" s="322"/>
      <c r="BF51" s="322"/>
      <c r="BG51" s="7"/>
      <c r="BH51" s="6"/>
      <c r="BI51" s="5"/>
      <c r="BJ51" s="7"/>
      <c r="BK51" s="322" t="str">
        <f>$C$6</f>
        <v>Vorrunde</v>
      </c>
      <c r="BL51" s="322"/>
      <c r="BM51" s="322"/>
      <c r="BN51" s="322"/>
      <c r="BO51" s="322"/>
      <c r="BP51" s="322"/>
      <c r="BQ51" s="322"/>
      <c r="BR51" s="323"/>
      <c r="BS51" s="322"/>
      <c r="BT51" s="322"/>
      <c r="BU51" s="322"/>
      <c r="BV51" s="7"/>
      <c r="BW51" s="6"/>
      <c r="BX51" s="5"/>
      <c r="BY51" s="7"/>
      <c r="BZ51" s="322" t="str">
        <f>$C$6</f>
        <v>Vorrunde</v>
      </c>
      <c r="CA51" s="322"/>
      <c r="CB51" s="322"/>
      <c r="CC51" s="322"/>
      <c r="CD51" s="322"/>
      <c r="CE51" s="322"/>
      <c r="CF51" s="322"/>
      <c r="CG51" s="323"/>
      <c r="CH51" s="322"/>
      <c r="CI51" s="322"/>
      <c r="CJ51" s="322"/>
      <c r="CK51" s="7"/>
      <c r="CL51" s="6"/>
      <c r="CM51" s="5"/>
      <c r="CN51" s="7"/>
      <c r="CO51" s="322" t="str">
        <f>$CO$6</f>
        <v>Finalrunde</v>
      </c>
      <c r="CP51" s="322"/>
      <c r="CQ51" s="322"/>
      <c r="CR51" s="322"/>
      <c r="CS51" s="322"/>
      <c r="CT51" s="322"/>
      <c r="CU51" s="322"/>
      <c r="CV51" s="323" t="e">
        <f>'3.TaurusSports_Cup_2018'!#REF!</f>
        <v>#REF!</v>
      </c>
      <c r="CW51" s="322"/>
      <c r="CX51" s="322"/>
      <c r="CY51" s="322"/>
      <c r="CZ51" s="7"/>
      <c r="DA51" s="6"/>
      <c r="DB51" s="5"/>
      <c r="DC51" s="7"/>
      <c r="DD51" s="322" t="str">
        <f>$CO$6</f>
        <v>Finalrunde</v>
      </c>
      <c r="DE51" s="322"/>
      <c r="DF51" s="322"/>
      <c r="DG51" s="322"/>
      <c r="DH51" s="322"/>
      <c r="DI51" s="322"/>
      <c r="DJ51" s="322"/>
      <c r="DK51" s="322"/>
      <c r="DL51" s="322"/>
      <c r="DM51" s="322"/>
      <c r="DN51" s="322"/>
      <c r="DO51" s="7"/>
      <c r="DP51" s="6"/>
    </row>
    <row r="52" spans="1:120" ht="10.15" customHeight="1" x14ac:dyDescent="0.2">
      <c r="A52" s="5"/>
      <c r="B52" s="7"/>
      <c r="N52" s="7"/>
      <c r="O52" s="6"/>
      <c r="P52" s="5"/>
      <c r="Q52" s="7"/>
      <c r="AC52" s="7"/>
      <c r="AD52" s="6"/>
      <c r="AE52" s="5"/>
      <c r="AF52" s="7"/>
      <c r="AR52" s="7"/>
      <c r="AS52" s="6"/>
      <c r="AT52" s="5"/>
      <c r="AU52" s="7"/>
      <c r="BG52" s="7"/>
      <c r="BH52" s="6"/>
      <c r="BI52" s="5"/>
      <c r="BJ52" s="7"/>
      <c r="BV52" s="7"/>
      <c r="BW52" s="6"/>
      <c r="BX52" s="5"/>
      <c r="BY52" s="7"/>
      <c r="CK52" s="7"/>
      <c r="CL52" s="6"/>
      <c r="CM52" s="5"/>
      <c r="CN52" s="7"/>
      <c r="CZ52" s="7"/>
      <c r="DA52" s="6"/>
      <c r="DB52" s="5"/>
      <c r="DC52" s="7"/>
      <c r="DO52" s="7"/>
      <c r="DP52" s="6"/>
    </row>
    <row r="53" spans="1:120" x14ac:dyDescent="0.2">
      <c r="A53" s="5"/>
      <c r="B53" s="7" t="s">
        <v>29</v>
      </c>
      <c r="C53" s="7"/>
      <c r="D53" s="317">
        <f>'3.TaurusSports_Cup_2018'!$B30</f>
        <v>7</v>
      </c>
      <c r="E53" s="317"/>
      <c r="F53" s="7" t="s">
        <v>30</v>
      </c>
      <c r="G53" s="7"/>
      <c r="H53" s="7"/>
      <c r="I53" s="317" t="str">
        <f>'3.TaurusSports_Cup_2018'!$H30</f>
        <v>C</v>
      </c>
      <c r="J53" s="317"/>
      <c r="K53" s="7" t="s">
        <v>31</v>
      </c>
      <c r="L53" s="7"/>
      <c r="M53" s="317">
        <f>'3.TaurusSports_Cup_2018'!$E30</f>
        <v>4</v>
      </c>
      <c r="N53" s="317"/>
      <c r="O53" s="6"/>
      <c r="P53" s="5"/>
      <c r="Q53" s="7" t="s">
        <v>29</v>
      </c>
      <c r="R53" s="7"/>
      <c r="S53" s="317">
        <f>'3.TaurusSports_Cup_2018'!$B31</f>
        <v>8</v>
      </c>
      <c r="T53" s="317"/>
      <c r="U53" s="7" t="s">
        <v>30</v>
      </c>
      <c r="V53" s="7"/>
      <c r="W53" s="7"/>
      <c r="X53" s="317" t="str">
        <f>'3.TaurusSports_Cup_2018'!$H31</f>
        <v>D</v>
      </c>
      <c r="Y53" s="317"/>
      <c r="Z53" s="7" t="s">
        <v>31</v>
      </c>
      <c r="AA53" s="7"/>
      <c r="AB53" s="317">
        <f>'3.TaurusSports_Cup_2018'!$E31</f>
        <v>1</v>
      </c>
      <c r="AC53" s="317"/>
      <c r="AD53" s="6"/>
      <c r="AE53" s="5"/>
      <c r="AF53" s="7" t="s">
        <v>29</v>
      </c>
      <c r="AG53" s="7"/>
      <c r="AH53" s="317">
        <f>'3.TaurusSports_Cup_2018'!$BW24</f>
        <v>0</v>
      </c>
      <c r="AI53" s="317"/>
      <c r="AJ53" s="7" t="s">
        <v>30</v>
      </c>
      <c r="AK53" s="7"/>
      <c r="AL53" s="7"/>
      <c r="AM53" s="317">
        <f>'3.TaurusSports_Cup_2018'!$CC24</f>
        <v>0</v>
      </c>
      <c r="AN53" s="317"/>
      <c r="AO53" s="7" t="s">
        <v>31</v>
      </c>
      <c r="AP53" s="7"/>
      <c r="AQ53" s="317">
        <f>'3.TaurusSports_Cup_2018'!$BZ24</f>
        <v>0</v>
      </c>
      <c r="AR53" s="317"/>
      <c r="AS53" s="6"/>
      <c r="AT53" s="5"/>
      <c r="AU53" s="7" t="s">
        <v>29</v>
      </c>
      <c r="AV53" s="7"/>
      <c r="AW53" s="317">
        <f>'3.TaurusSports_Cup_2018'!$BW27</f>
        <v>0</v>
      </c>
      <c r="AX53" s="317"/>
      <c r="AY53" s="7" t="s">
        <v>30</v>
      </c>
      <c r="AZ53" s="7"/>
      <c r="BA53" s="7"/>
      <c r="BB53" s="317">
        <f>'3.TaurusSports_Cup_2018'!$CC27</f>
        <v>0</v>
      </c>
      <c r="BC53" s="317"/>
      <c r="BD53" s="7" t="s">
        <v>31</v>
      </c>
      <c r="BE53" s="7"/>
      <c r="BF53" s="317">
        <f>'3.TaurusSports_Cup_2018'!$BZ27</f>
        <v>0</v>
      </c>
      <c r="BG53" s="317"/>
      <c r="BH53" s="6"/>
      <c r="BI53" s="5"/>
      <c r="BJ53" s="7" t="s">
        <v>29</v>
      </c>
      <c r="BK53" s="7"/>
      <c r="BL53" s="317"/>
      <c r="BM53" s="317"/>
      <c r="BN53" s="7" t="s">
        <v>30</v>
      </c>
      <c r="BO53" s="7"/>
      <c r="BP53" s="7"/>
      <c r="BQ53" s="317"/>
      <c r="BR53" s="317"/>
      <c r="BS53" s="7" t="s">
        <v>31</v>
      </c>
      <c r="BT53" s="7"/>
      <c r="BU53" s="317"/>
      <c r="BV53" s="317"/>
      <c r="BW53" s="6"/>
      <c r="BX53" s="5"/>
      <c r="BY53" s="7" t="s">
        <v>29</v>
      </c>
      <c r="BZ53" s="7"/>
      <c r="CA53" s="317"/>
      <c r="CB53" s="317"/>
      <c r="CC53" s="7" t="s">
        <v>30</v>
      </c>
      <c r="CD53" s="7"/>
      <c r="CE53" s="7"/>
      <c r="CF53" s="317"/>
      <c r="CG53" s="317"/>
      <c r="CH53" s="7" t="s">
        <v>31</v>
      </c>
      <c r="CI53" s="7"/>
      <c r="CJ53" s="317"/>
      <c r="CK53" s="317"/>
      <c r="CL53" s="6"/>
      <c r="CM53" s="5"/>
      <c r="CN53" s="7" t="s">
        <v>29</v>
      </c>
      <c r="CO53" s="7"/>
      <c r="CP53" s="317" t="e">
        <f>'3.TaurusSports_Cup_2018'!#REF!</f>
        <v>#REF!</v>
      </c>
      <c r="CQ53" s="317"/>
      <c r="CR53" s="319" t="e">
        <f>'3.TaurusSports_Cup_2018'!#REF!</f>
        <v>#REF!</v>
      </c>
      <c r="CS53" s="319"/>
      <c r="CT53" s="319"/>
      <c r="CU53" s="319"/>
      <c r="CV53" s="319"/>
      <c r="CW53" s="7" t="s">
        <v>31</v>
      </c>
      <c r="CX53" s="7"/>
      <c r="CY53" s="320" t="e">
        <f>'3.TaurusSports_Cup_2018'!#REF!</f>
        <v>#REF!</v>
      </c>
      <c r="CZ53" s="317"/>
      <c r="DA53" s="6"/>
      <c r="DB53" s="5"/>
      <c r="DC53" s="7" t="s">
        <v>29</v>
      </c>
      <c r="DD53" s="7"/>
      <c r="DE53" s="317"/>
      <c r="DF53" s="317"/>
      <c r="DG53" s="324"/>
      <c r="DH53" s="324"/>
      <c r="DI53" s="324"/>
      <c r="DJ53" s="324"/>
      <c r="DK53" s="324"/>
      <c r="DL53" s="7" t="s">
        <v>31</v>
      </c>
      <c r="DM53" s="7"/>
      <c r="DN53" s="317"/>
      <c r="DO53" s="317"/>
      <c r="DP53" s="6"/>
    </row>
    <row r="54" spans="1:120" ht="10.15" customHeight="1" x14ac:dyDescent="0.2">
      <c r="A54" s="5"/>
      <c r="B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6"/>
      <c r="P54" s="5"/>
      <c r="Q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6"/>
      <c r="AE54" s="5"/>
      <c r="AF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6"/>
      <c r="AT54" s="5"/>
      <c r="AU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6"/>
      <c r="BI54" s="5"/>
      <c r="BJ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6"/>
      <c r="BX54" s="5"/>
      <c r="BY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6"/>
      <c r="CM54" s="5"/>
      <c r="CN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6"/>
      <c r="DB54" s="5"/>
      <c r="DC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6"/>
    </row>
    <row r="55" spans="1:120" x14ac:dyDescent="0.2">
      <c r="A55" s="5"/>
      <c r="B55" s="316" t="str">
        <f>'3.TaurusSports_Cup_2018'!$Q30</f>
        <v>FC Räterschen</v>
      </c>
      <c r="C55" s="316"/>
      <c r="D55" s="316"/>
      <c r="E55" s="316"/>
      <c r="F55" s="316"/>
      <c r="G55" s="316"/>
      <c r="H55" s="315" t="s">
        <v>18</v>
      </c>
      <c r="I55" s="316" t="str">
        <f>'3.TaurusSports_Cup_2018'!$AM30</f>
        <v>SC Zollikon</v>
      </c>
      <c r="J55" s="316"/>
      <c r="K55" s="316"/>
      <c r="L55" s="316"/>
      <c r="M55" s="316"/>
      <c r="N55" s="316"/>
      <c r="O55" s="6"/>
      <c r="P55" s="5"/>
      <c r="Q55" s="316" t="str">
        <f>'3.TaurusSports_Cup_2018'!$Q31</f>
        <v>FC Bremgarten</v>
      </c>
      <c r="R55" s="316"/>
      <c r="S55" s="316"/>
      <c r="T55" s="316"/>
      <c r="U55" s="316"/>
      <c r="V55" s="316"/>
      <c r="W55" s="315" t="s">
        <v>18</v>
      </c>
      <c r="X55" s="316" t="str">
        <f>'3.TaurusSports_Cup_2018'!$AM31</f>
        <v>FC Rafzerfeld</v>
      </c>
      <c r="Y55" s="316"/>
      <c r="Z55" s="316"/>
      <c r="AA55" s="316"/>
      <c r="AB55" s="316"/>
      <c r="AC55" s="316"/>
      <c r="AD55" s="6"/>
      <c r="AE55" s="5"/>
      <c r="AF55" s="316">
        <f>'3.TaurusSports_Cup_2018'!$CL24</f>
        <v>0</v>
      </c>
      <c r="AG55" s="316"/>
      <c r="AH55" s="316"/>
      <c r="AI55" s="316"/>
      <c r="AJ55" s="316"/>
      <c r="AK55" s="316"/>
      <c r="AL55" s="315" t="s">
        <v>18</v>
      </c>
      <c r="AM55" s="316" t="e">
        <f>'3.TaurusSports_Cup_2018'!#REF!</f>
        <v>#REF!</v>
      </c>
      <c r="AN55" s="316"/>
      <c r="AO55" s="316"/>
      <c r="AP55" s="316"/>
      <c r="AQ55" s="316"/>
      <c r="AR55" s="316"/>
      <c r="AS55" s="6"/>
      <c r="AT55" s="5"/>
      <c r="AU55" s="316">
        <f>'3.TaurusSports_Cup_2018'!$CL27</f>
        <v>0</v>
      </c>
      <c r="AV55" s="316"/>
      <c r="AW55" s="316"/>
      <c r="AX55" s="316"/>
      <c r="AY55" s="316"/>
      <c r="AZ55" s="316"/>
      <c r="BA55" s="315" t="s">
        <v>18</v>
      </c>
      <c r="BB55" s="316">
        <f>'3.TaurusSports_Cup_2018'!$DH27</f>
        <v>0</v>
      </c>
      <c r="BC55" s="316"/>
      <c r="BD55" s="316"/>
      <c r="BE55" s="316"/>
      <c r="BF55" s="316"/>
      <c r="BG55" s="316"/>
      <c r="BH55" s="6"/>
      <c r="BI55" s="5"/>
      <c r="BJ55" s="316"/>
      <c r="BK55" s="316"/>
      <c r="BL55" s="316"/>
      <c r="BM55" s="316"/>
      <c r="BN55" s="316"/>
      <c r="BO55" s="316"/>
      <c r="BP55" s="315" t="s">
        <v>18</v>
      </c>
      <c r="BQ55" s="316"/>
      <c r="BR55" s="316"/>
      <c r="BS55" s="316"/>
      <c r="BT55" s="316"/>
      <c r="BU55" s="316"/>
      <c r="BV55" s="316"/>
      <c r="BW55" s="6"/>
      <c r="BX55" s="5"/>
      <c r="BY55" s="316"/>
      <c r="BZ55" s="316"/>
      <c r="CA55" s="316"/>
      <c r="CB55" s="316"/>
      <c r="CC55" s="316"/>
      <c r="CD55" s="316"/>
      <c r="CE55" s="315" t="s">
        <v>18</v>
      </c>
      <c r="CF55" s="316"/>
      <c r="CG55" s="316"/>
      <c r="CH55" s="316"/>
      <c r="CI55" s="316"/>
      <c r="CJ55" s="316"/>
      <c r="CK55" s="316"/>
      <c r="CL55" s="6"/>
      <c r="CM55" s="5"/>
      <c r="CN55" s="316"/>
      <c r="CO55" s="316"/>
      <c r="CP55" s="316"/>
      <c r="CQ55" s="316"/>
      <c r="CR55" s="316"/>
      <c r="CS55" s="316"/>
      <c r="CT55" s="315" t="s">
        <v>18</v>
      </c>
      <c r="CU55" s="316"/>
      <c r="CV55" s="316"/>
      <c r="CW55" s="316"/>
      <c r="CX55" s="316"/>
      <c r="CY55" s="316"/>
      <c r="CZ55" s="316"/>
      <c r="DA55" s="6"/>
      <c r="DB55" s="5"/>
      <c r="DC55" s="316"/>
      <c r="DD55" s="316"/>
      <c r="DE55" s="316"/>
      <c r="DF55" s="316"/>
      <c r="DG55" s="316"/>
      <c r="DH55" s="316"/>
      <c r="DI55" s="315" t="s">
        <v>18</v>
      </c>
      <c r="DJ55" s="316"/>
      <c r="DK55" s="316"/>
      <c r="DL55" s="316"/>
      <c r="DM55" s="316"/>
      <c r="DN55" s="316"/>
      <c r="DO55" s="316"/>
      <c r="DP55" s="6"/>
    </row>
    <row r="56" spans="1:120" x14ac:dyDescent="0.2">
      <c r="A56" s="5"/>
      <c r="B56" s="316"/>
      <c r="C56" s="316"/>
      <c r="D56" s="316"/>
      <c r="E56" s="316"/>
      <c r="F56" s="316"/>
      <c r="G56" s="316"/>
      <c r="H56" s="315"/>
      <c r="I56" s="316"/>
      <c r="J56" s="316"/>
      <c r="K56" s="316"/>
      <c r="L56" s="316"/>
      <c r="M56" s="316"/>
      <c r="N56" s="316"/>
      <c r="O56" s="6"/>
      <c r="P56" s="5"/>
      <c r="Q56" s="316"/>
      <c r="R56" s="316"/>
      <c r="S56" s="316"/>
      <c r="T56" s="316"/>
      <c r="U56" s="316"/>
      <c r="V56" s="316"/>
      <c r="W56" s="315"/>
      <c r="X56" s="316"/>
      <c r="Y56" s="316"/>
      <c r="Z56" s="316"/>
      <c r="AA56" s="316"/>
      <c r="AB56" s="316"/>
      <c r="AC56" s="316"/>
      <c r="AD56" s="6"/>
      <c r="AE56" s="5"/>
      <c r="AF56" s="316"/>
      <c r="AG56" s="316"/>
      <c r="AH56" s="316"/>
      <c r="AI56" s="316"/>
      <c r="AJ56" s="316"/>
      <c r="AK56" s="316"/>
      <c r="AL56" s="315"/>
      <c r="AM56" s="316"/>
      <c r="AN56" s="316"/>
      <c r="AO56" s="316"/>
      <c r="AP56" s="316"/>
      <c r="AQ56" s="316"/>
      <c r="AR56" s="316"/>
      <c r="AS56" s="6"/>
      <c r="AT56" s="5"/>
      <c r="AU56" s="316"/>
      <c r="AV56" s="316"/>
      <c r="AW56" s="316"/>
      <c r="AX56" s="316"/>
      <c r="AY56" s="316"/>
      <c r="AZ56" s="316"/>
      <c r="BA56" s="315"/>
      <c r="BB56" s="316"/>
      <c r="BC56" s="316"/>
      <c r="BD56" s="316"/>
      <c r="BE56" s="316"/>
      <c r="BF56" s="316"/>
      <c r="BG56" s="316"/>
      <c r="BH56" s="6"/>
      <c r="BI56" s="5"/>
      <c r="BJ56" s="316"/>
      <c r="BK56" s="316"/>
      <c r="BL56" s="316"/>
      <c r="BM56" s="316"/>
      <c r="BN56" s="316"/>
      <c r="BO56" s="316"/>
      <c r="BP56" s="315"/>
      <c r="BQ56" s="316"/>
      <c r="BR56" s="316"/>
      <c r="BS56" s="316"/>
      <c r="BT56" s="316"/>
      <c r="BU56" s="316"/>
      <c r="BV56" s="316"/>
      <c r="BW56" s="6"/>
      <c r="BX56" s="5"/>
      <c r="BY56" s="316"/>
      <c r="BZ56" s="316"/>
      <c r="CA56" s="316"/>
      <c r="CB56" s="316"/>
      <c r="CC56" s="316"/>
      <c r="CD56" s="316"/>
      <c r="CE56" s="315"/>
      <c r="CF56" s="316"/>
      <c r="CG56" s="316"/>
      <c r="CH56" s="316"/>
      <c r="CI56" s="316"/>
      <c r="CJ56" s="316"/>
      <c r="CK56" s="316"/>
      <c r="CL56" s="6"/>
      <c r="CM56" s="5"/>
      <c r="CN56" s="316"/>
      <c r="CO56" s="316"/>
      <c r="CP56" s="316"/>
      <c r="CQ56" s="316"/>
      <c r="CR56" s="316"/>
      <c r="CS56" s="316"/>
      <c r="CT56" s="315"/>
      <c r="CU56" s="316"/>
      <c r="CV56" s="316"/>
      <c r="CW56" s="316"/>
      <c r="CX56" s="316"/>
      <c r="CY56" s="316"/>
      <c r="CZ56" s="316"/>
      <c r="DA56" s="6"/>
      <c r="DB56" s="5"/>
      <c r="DC56" s="316"/>
      <c r="DD56" s="316"/>
      <c r="DE56" s="316"/>
      <c r="DF56" s="316"/>
      <c r="DG56" s="316"/>
      <c r="DH56" s="316"/>
      <c r="DI56" s="315"/>
      <c r="DJ56" s="316"/>
      <c r="DK56" s="316"/>
      <c r="DL56" s="316"/>
      <c r="DM56" s="316"/>
      <c r="DN56" s="316"/>
      <c r="DO56" s="316"/>
      <c r="DP56" s="6"/>
    </row>
    <row r="57" spans="1:120" ht="10.15" customHeight="1" x14ac:dyDescent="0.2">
      <c r="A57" s="5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6"/>
      <c r="P57" s="5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6"/>
      <c r="AE57" s="5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6"/>
      <c r="AT57" s="5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6"/>
      <c r="BI57" s="5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6"/>
      <c r="BX57" s="5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6"/>
      <c r="CM57" s="5"/>
      <c r="CN57" s="318" t="e">
        <f>'3.TaurusSports_Cup_2018'!#REF!</f>
        <v>#REF!</v>
      </c>
      <c r="CO57" s="318"/>
      <c r="CP57" s="318"/>
      <c r="CQ57" s="318"/>
      <c r="CR57" s="318"/>
      <c r="CS57" s="318"/>
      <c r="CT57" s="7"/>
      <c r="CU57" s="318" t="e">
        <f>'3.TaurusSports_Cup_2018'!#REF!</f>
        <v>#REF!</v>
      </c>
      <c r="CV57" s="318"/>
      <c r="CW57" s="318"/>
      <c r="CX57" s="318"/>
      <c r="CY57" s="318"/>
      <c r="CZ57" s="318"/>
      <c r="DA57" s="6"/>
      <c r="DB57" s="5"/>
      <c r="DC57" s="318"/>
      <c r="DD57" s="318"/>
      <c r="DE57" s="318"/>
      <c r="DF57" s="318"/>
      <c r="DG57" s="318"/>
      <c r="DH57" s="318"/>
      <c r="DI57" s="7"/>
      <c r="DJ57" s="318"/>
      <c r="DK57" s="318"/>
      <c r="DL57" s="318"/>
      <c r="DM57" s="318"/>
      <c r="DN57" s="318"/>
      <c r="DO57" s="318"/>
      <c r="DP57" s="6"/>
    </row>
    <row r="58" spans="1:120" x14ac:dyDescent="0.2">
      <c r="A58" s="5"/>
      <c r="B58" s="7"/>
      <c r="C58" s="7"/>
      <c r="D58" s="313"/>
      <c r="E58" s="313"/>
      <c r="F58" s="313"/>
      <c r="G58" s="313"/>
      <c r="H58" s="315" t="s">
        <v>18</v>
      </c>
      <c r="I58" s="313"/>
      <c r="J58" s="313"/>
      <c r="K58" s="313"/>
      <c r="L58" s="313"/>
      <c r="M58" s="7"/>
      <c r="N58" s="7"/>
      <c r="O58" s="6"/>
      <c r="P58" s="5"/>
      <c r="Q58" s="7"/>
      <c r="R58" s="7"/>
      <c r="S58" s="313"/>
      <c r="T58" s="313"/>
      <c r="U58" s="313"/>
      <c r="V58" s="313"/>
      <c r="W58" s="315" t="s">
        <v>18</v>
      </c>
      <c r="X58" s="313"/>
      <c r="Y58" s="313"/>
      <c r="Z58" s="313"/>
      <c r="AA58" s="313"/>
      <c r="AB58" s="7"/>
      <c r="AC58" s="7"/>
      <c r="AD58" s="6"/>
      <c r="AE58" s="5"/>
      <c r="AF58" s="7"/>
      <c r="AG58" s="7"/>
      <c r="AH58" s="313"/>
      <c r="AI58" s="313"/>
      <c r="AJ58" s="313"/>
      <c r="AK58" s="313"/>
      <c r="AL58" s="315" t="s">
        <v>18</v>
      </c>
      <c r="AM58" s="313"/>
      <c r="AN58" s="313"/>
      <c r="AO58" s="313"/>
      <c r="AP58" s="313"/>
      <c r="AQ58" s="7"/>
      <c r="AR58" s="7"/>
      <c r="AS58" s="6"/>
      <c r="AT58" s="5"/>
      <c r="AU58" s="7"/>
      <c r="AV58" s="7"/>
      <c r="AW58" s="313"/>
      <c r="AX58" s="313"/>
      <c r="AY58" s="313"/>
      <c r="AZ58" s="313"/>
      <c r="BA58" s="315" t="s">
        <v>18</v>
      </c>
      <c r="BB58" s="313"/>
      <c r="BC58" s="313"/>
      <c r="BD58" s="313"/>
      <c r="BE58" s="313"/>
      <c r="BF58" s="7"/>
      <c r="BG58" s="7"/>
      <c r="BH58" s="6"/>
      <c r="BI58" s="5"/>
      <c r="BJ58" s="7"/>
      <c r="BK58" s="7"/>
      <c r="BL58" s="313"/>
      <c r="BM58" s="313"/>
      <c r="BN58" s="313"/>
      <c r="BO58" s="313"/>
      <c r="BP58" s="315" t="s">
        <v>18</v>
      </c>
      <c r="BQ58" s="313"/>
      <c r="BR58" s="313"/>
      <c r="BS58" s="313"/>
      <c r="BT58" s="313"/>
      <c r="BU58" s="7"/>
      <c r="BV58" s="7"/>
      <c r="BW58" s="6"/>
      <c r="BX58" s="5"/>
      <c r="BY58" s="7"/>
      <c r="BZ58" s="7"/>
      <c r="CA58" s="313"/>
      <c r="CB58" s="313"/>
      <c r="CC58" s="313"/>
      <c r="CD58" s="313"/>
      <c r="CE58" s="315" t="s">
        <v>18</v>
      </c>
      <c r="CF58" s="313"/>
      <c r="CG58" s="313"/>
      <c r="CH58" s="313"/>
      <c r="CI58" s="313"/>
      <c r="CJ58" s="7"/>
      <c r="CK58" s="7"/>
      <c r="CL58" s="6"/>
      <c r="CM58" s="5"/>
      <c r="CN58" s="7"/>
      <c r="CO58" s="7"/>
      <c r="CP58" s="313"/>
      <c r="CQ58" s="313"/>
      <c r="CR58" s="313"/>
      <c r="CS58" s="313"/>
      <c r="CT58" s="315" t="s">
        <v>18</v>
      </c>
      <c r="CU58" s="313"/>
      <c r="CV58" s="313"/>
      <c r="CW58" s="313"/>
      <c r="CX58" s="313"/>
      <c r="CY58" s="7"/>
      <c r="CZ58" s="7"/>
      <c r="DA58" s="6"/>
      <c r="DB58" s="5"/>
      <c r="DC58" s="7"/>
      <c r="DD58" s="7"/>
      <c r="DE58" s="313"/>
      <c r="DF58" s="313"/>
      <c r="DG58" s="313"/>
      <c r="DH58" s="313"/>
      <c r="DI58" s="315" t="s">
        <v>18</v>
      </c>
      <c r="DJ58" s="313"/>
      <c r="DK58" s="313"/>
      <c r="DL58" s="313"/>
      <c r="DM58" s="313"/>
      <c r="DN58" s="7"/>
      <c r="DO58" s="7"/>
      <c r="DP58" s="6"/>
    </row>
    <row r="59" spans="1:120" x14ac:dyDescent="0.2">
      <c r="A59" s="5"/>
      <c r="B59" s="7"/>
      <c r="C59" s="7"/>
      <c r="D59" s="314"/>
      <c r="E59" s="314"/>
      <c r="F59" s="314"/>
      <c r="G59" s="314"/>
      <c r="H59" s="315"/>
      <c r="I59" s="314"/>
      <c r="J59" s="314"/>
      <c r="K59" s="314"/>
      <c r="L59" s="314"/>
      <c r="M59" s="7"/>
      <c r="N59" s="7"/>
      <c r="O59" s="6"/>
      <c r="P59" s="5"/>
      <c r="Q59" s="7"/>
      <c r="R59" s="7"/>
      <c r="S59" s="314"/>
      <c r="T59" s="314"/>
      <c r="U59" s="314"/>
      <c r="V59" s="314"/>
      <c r="W59" s="315"/>
      <c r="X59" s="314"/>
      <c r="Y59" s="314"/>
      <c r="Z59" s="314"/>
      <c r="AA59" s="314"/>
      <c r="AB59" s="7"/>
      <c r="AC59" s="7"/>
      <c r="AD59" s="6"/>
      <c r="AE59" s="5"/>
      <c r="AF59" s="7"/>
      <c r="AG59" s="7"/>
      <c r="AH59" s="314"/>
      <c r="AI59" s="314"/>
      <c r="AJ59" s="314"/>
      <c r="AK59" s="314"/>
      <c r="AL59" s="315"/>
      <c r="AM59" s="314"/>
      <c r="AN59" s="314"/>
      <c r="AO59" s="314"/>
      <c r="AP59" s="314"/>
      <c r="AQ59" s="7"/>
      <c r="AR59" s="7"/>
      <c r="AS59" s="6"/>
      <c r="AT59" s="5"/>
      <c r="AU59" s="7"/>
      <c r="AV59" s="7"/>
      <c r="AW59" s="314"/>
      <c r="AX59" s="314"/>
      <c r="AY59" s="314"/>
      <c r="AZ59" s="314"/>
      <c r="BA59" s="315"/>
      <c r="BB59" s="314"/>
      <c r="BC59" s="314"/>
      <c r="BD59" s="314"/>
      <c r="BE59" s="314"/>
      <c r="BF59" s="7"/>
      <c r="BG59" s="7"/>
      <c r="BH59" s="6"/>
      <c r="BI59" s="5"/>
      <c r="BJ59" s="7"/>
      <c r="BK59" s="7"/>
      <c r="BL59" s="314"/>
      <c r="BM59" s="314"/>
      <c r="BN59" s="314"/>
      <c r="BO59" s="314"/>
      <c r="BP59" s="315"/>
      <c r="BQ59" s="314"/>
      <c r="BR59" s="314"/>
      <c r="BS59" s="314"/>
      <c r="BT59" s="314"/>
      <c r="BU59" s="7"/>
      <c r="BV59" s="7"/>
      <c r="BW59" s="6"/>
      <c r="BX59" s="5"/>
      <c r="BY59" s="7"/>
      <c r="BZ59" s="7"/>
      <c r="CA59" s="314"/>
      <c r="CB59" s="314"/>
      <c r="CC59" s="314"/>
      <c r="CD59" s="314"/>
      <c r="CE59" s="315"/>
      <c r="CF59" s="314"/>
      <c r="CG59" s="314"/>
      <c r="CH59" s="314"/>
      <c r="CI59" s="314"/>
      <c r="CJ59" s="7"/>
      <c r="CK59" s="7"/>
      <c r="CL59" s="6"/>
      <c r="CM59" s="5"/>
      <c r="CN59" s="7"/>
      <c r="CO59" s="7"/>
      <c r="CP59" s="314"/>
      <c r="CQ59" s="314"/>
      <c r="CR59" s="314"/>
      <c r="CS59" s="314"/>
      <c r="CT59" s="315"/>
      <c r="CU59" s="314"/>
      <c r="CV59" s="314"/>
      <c r="CW59" s="314"/>
      <c r="CX59" s="314"/>
      <c r="CY59" s="7"/>
      <c r="CZ59" s="7"/>
      <c r="DA59" s="6"/>
      <c r="DB59" s="5"/>
      <c r="DC59" s="7"/>
      <c r="DD59" s="7"/>
      <c r="DE59" s="314"/>
      <c r="DF59" s="314"/>
      <c r="DG59" s="314"/>
      <c r="DH59" s="314"/>
      <c r="DI59" s="315"/>
      <c r="DJ59" s="314"/>
      <c r="DK59" s="314"/>
      <c r="DL59" s="314"/>
      <c r="DM59" s="314"/>
      <c r="DN59" s="7"/>
      <c r="DO59" s="7"/>
      <c r="DP59" s="6"/>
    </row>
    <row r="60" spans="1:120" ht="13.5" thickBot="1" x14ac:dyDescent="0.25">
      <c r="A60" s="8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10"/>
      <c r="P60" s="8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10"/>
      <c r="AE60" s="8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10"/>
      <c r="AT60" s="8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10"/>
      <c r="BI60" s="8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10"/>
      <c r="BX60" s="8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10"/>
      <c r="CM60" s="8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10"/>
      <c r="DB60" s="8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10"/>
    </row>
  </sheetData>
  <sheetProtection sheet="1" objects="1" scenarios="1" selectLockedCells="1"/>
  <mergeCells count="431">
    <mergeCell ref="CO51:CU51"/>
    <mergeCell ref="CV51:CY51"/>
    <mergeCell ref="B2:N3"/>
    <mergeCell ref="Q2:AC3"/>
    <mergeCell ref="AF2:AR3"/>
    <mergeCell ref="AU2:BG3"/>
    <mergeCell ref="B4:N5"/>
    <mergeCell ref="CN2:CZ3"/>
    <mergeCell ref="DC2:DO3"/>
    <mergeCell ref="BK6:BQ6"/>
    <mergeCell ref="BR6:BU6"/>
    <mergeCell ref="BZ6:CF6"/>
    <mergeCell ref="CG6:CJ6"/>
    <mergeCell ref="CN4:CZ5"/>
    <mergeCell ref="BJ2:BV3"/>
    <mergeCell ref="BY2:CK3"/>
    <mergeCell ref="DD6:DJ6"/>
    <mergeCell ref="DK6:DN6"/>
    <mergeCell ref="DC4:DO5"/>
    <mergeCell ref="D8:E8"/>
    <mergeCell ref="I8:J8"/>
    <mergeCell ref="M8:N8"/>
    <mergeCell ref="S8:T8"/>
    <mergeCell ref="X8:Y8"/>
    <mergeCell ref="AB8:AC8"/>
    <mergeCell ref="CY8:CZ8"/>
    <mergeCell ref="C6:I6"/>
    <mergeCell ref="J6:M6"/>
    <mergeCell ref="R6:X6"/>
    <mergeCell ref="Y6:AB6"/>
    <mergeCell ref="AV6:BB6"/>
    <mergeCell ref="BC6:BF6"/>
    <mergeCell ref="AG6:AM6"/>
    <mergeCell ref="AN6:AQ6"/>
    <mergeCell ref="AH8:AI8"/>
    <mergeCell ref="AM8:AN8"/>
    <mergeCell ref="AQ8:AR8"/>
    <mergeCell ref="AW8:AX8"/>
    <mergeCell ref="BB8:BC8"/>
    <mergeCell ref="BF8:BG8"/>
    <mergeCell ref="CO6:CU6"/>
    <mergeCell ref="CV6:CY6"/>
    <mergeCell ref="DJ10:DO11"/>
    <mergeCell ref="CU10:CZ11"/>
    <mergeCell ref="DC10:DH11"/>
    <mergeCell ref="DG8:DK8"/>
    <mergeCell ref="DN8:DO8"/>
    <mergeCell ref="BJ10:BO11"/>
    <mergeCell ref="BP10:BP11"/>
    <mergeCell ref="BQ10:BV11"/>
    <mergeCell ref="BY10:CD11"/>
    <mergeCell ref="CN10:CS11"/>
    <mergeCell ref="CT10:CT11"/>
    <mergeCell ref="CF8:CG8"/>
    <mergeCell ref="CJ8:CK8"/>
    <mergeCell ref="CP8:CQ8"/>
    <mergeCell ref="DE8:DF8"/>
    <mergeCell ref="BU8:BV8"/>
    <mergeCell ref="CA8:CB8"/>
    <mergeCell ref="CR8:CV8"/>
    <mergeCell ref="BL8:BM8"/>
    <mergeCell ref="BQ8:BR8"/>
    <mergeCell ref="D13:G14"/>
    <mergeCell ref="H13:H14"/>
    <mergeCell ref="I13:L14"/>
    <mergeCell ref="S13:V14"/>
    <mergeCell ref="W13:W14"/>
    <mergeCell ref="X13:AA14"/>
    <mergeCell ref="AH13:AK14"/>
    <mergeCell ref="AL13:AL14"/>
    <mergeCell ref="DI10:DI11"/>
    <mergeCell ref="B10:G11"/>
    <mergeCell ref="H10:H11"/>
    <mergeCell ref="I10:N11"/>
    <mergeCell ref="Q10:V11"/>
    <mergeCell ref="W10:W11"/>
    <mergeCell ref="X10:AC11"/>
    <mergeCell ref="AF10:AK11"/>
    <mergeCell ref="AL10:AL11"/>
    <mergeCell ref="AM10:AR11"/>
    <mergeCell ref="AU10:AZ11"/>
    <mergeCell ref="BA10:BA11"/>
    <mergeCell ref="BB10:BG11"/>
    <mergeCell ref="CE10:CE11"/>
    <mergeCell ref="CF10:CK11"/>
    <mergeCell ref="AM13:AP14"/>
    <mergeCell ref="AW13:AZ14"/>
    <mergeCell ref="DI13:DI14"/>
    <mergeCell ref="DJ13:DM14"/>
    <mergeCell ref="BL13:BO14"/>
    <mergeCell ref="BP13:BP14"/>
    <mergeCell ref="BQ13:BT14"/>
    <mergeCell ref="CA13:CD14"/>
    <mergeCell ref="BA13:BA14"/>
    <mergeCell ref="BB13:BE14"/>
    <mergeCell ref="DE13:DH14"/>
    <mergeCell ref="AB23:AC23"/>
    <mergeCell ref="B25:G26"/>
    <mergeCell ref="H25:H26"/>
    <mergeCell ref="I25:N26"/>
    <mergeCell ref="Q25:V26"/>
    <mergeCell ref="C21:I21"/>
    <mergeCell ref="J21:M21"/>
    <mergeCell ref="CP13:CS14"/>
    <mergeCell ref="CT13:CT14"/>
    <mergeCell ref="B17:N18"/>
    <mergeCell ref="Q17:AC18"/>
    <mergeCell ref="AF17:AR18"/>
    <mergeCell ref="AU17:BG18"/>
    <mergeCell ref="BJ17:BV18"/>
    <mergeCell ref="BY17:CK18"/>
    <mergeCell ref="R21:X21"/>
    <mergeCell ref="Y21:AB21"/>
    <mergeCell ref="BK21:BQ21"/>
    <mergeCell ref="BR21:BU21"/>
    <mergeCell ref="CN17:CZ18"/>
    <mergeCell ref="AG21:AM21"/>
    <mergeCell ref="AN21:AQ21"/>
    <mergeCell ref="AV21:BB21"/>
    <mergeCell ref="BC21:BF21"/>
    <mergeCell ref="CA23:CB23"/>
    <mergeCell ref="CY23:CZ23"/>
    <mergeCell ref="DE23:DF23"/>
    <mergeCell ref="CP23:CQ23"/>
    <mergeCell ref="CR23:CV23"/>
    <mergeCell ref="BY25:CD26"/>
    <mergeCell ref="CF23:CG23"/>
    <mergeCell ref="CJ23:CK23"/>
    <mergeCell ref="AH23:AI23"/>
    <mergeCell ref="AM23:AN23"/>
    <mergeCell ref="AQ23:AR23"/>
    <mergeCell ref="AW23:AX23"/>
    <mergeCell ref="BB23:BC23"/>
    <mergeCell ref="BF23:BG23"/>
    <mergeCell ref="AU25:AZ26"/>
    <mergeCell ref="BA25:BA26"/>
    <mergeCell ref="BB25:BG26"/>
    <mergeCell ref="BL23:BM23"/>
    <mergeCell ref="BQ23:BR23"/>
    <mergeCell ref="CE25:CE26"/>
    <mergeCell ref="CF25:CK26"/>
    <mergeCell ref="BU23:BV23"/>
    <mergeCell ref="BJ25:BO26"/>
    <mergeCell ref="BP25:BP26"/>
    <mergeCell ref="W25:W26"/>
    <mergeCell ref="X25:AC26"/>
    <mergeCell ref="BQ25:BV26"/>
    <mergeCell ref="AF25:AK26"/>
    <mergeCell ref="AL25:AL26"/>
    <mergeCell ref="AM25:AR26"/>
    <mergeCell ref="AU34:BG35"/>
    <mergeCell ref="H28:H29"/>
    <mergeCell ref="I28:L29"/>
    <mergeCell ref="B32:N33"/>
    <mergeCell ref="D28:G29"/>
    <mergeCell ref="BQ28:BT29"/>
    <mergeCell ref="AM28:AP29"/>
    <mergeCell ref="AW28:AZ29"/>
    <mergeCell ref="Q32:AC33"/>
    <mergeCell ref="AF32:AR33"/>
    <mergeCell ref="AU32:BG33"/>
    <mergeCell ref="S28:V29"/>
    <mergeCell ref="W28:W29"/>
    <mergeCell ref="X28:AA29"/>
    <mergeCell ref="BP28:BP29"/>
    <mergeCell ref="BL28:BO29"/>
    <mergeCell ref="CA28:CD29"/>
    <mergeCell ref="BK36:BQ36"/>
    <mergeCell ref="BR36:BU36"/>
    <mergeCell ref="BB40:BG41"/>
    <mergeCell ref="CN32:CZ33"/>
    <mergeCell ref="BA28:BA29"/>
    <mergeCell ref="BB28:BE29"/>
    <mergeCell ref="AH28:AK29"/>
    <mergeCell ref="AL28:AL29"/>
    <mergeCell ref="BJ32:BV33"/>
    <mergeCell ref="BY32:CK33"/>
    <mergeCell ref="CF28:CI29"/>
    <mergeCell ref="CP28:CS29"/>
    <mergeCell ref="CE28:CE29"/>
    <mergeCell ref="C36:I36"/>
    <mergeCell ref="J36:M36"/>
    <mergeCell ref="R36:X36"/>
    <mergeCell ref="Y36:AB36"/>
    <mergeCell ref="AV36:BB36"/>
    <mergeCell ref="BC36:BF36"/>
    <mergeCell ref="AG36:AM36"/>
    <mergeCell ref="AN36:AQ36"/>
    <mergeCell ref="D38:E38"/>
    <mergeCell ref="I38:J38"/>
    <mergeCell ref="M38:N38"/>
    <mergeCell ref="AW38:AX38"/>
    <mergeCell ref="S38:T38"/>
    <mergeCell ref="X38:Y38"/>
    <mergeCell ref="AB38:AC38"/>
    <mergeCell ref="AH38:AI38"/>
    <mergeCell ref="AM38:AN38"/>
    <mergeCell ref="AQ38:AR38"/>
    <mergeCell ref="CU42:CZ42"/>
    <mergeCell ref="CN42:CS42"/>
    <mergeCell ref="CT40:CT41"/>
    <mergeCell ref="CF38:CG38"/>
    <mergeCell ref="CJ38:CK38"/>
    <mergeCell ref="CP38:CQ38"/>
    <mergeCell ref="CR38:CV38"/>
    <mergeCell ref="BA40:BA41"/>
    <mergeCell ref="BU38:BV38"/>
    <mergeCell ref="CA38:CB38"/>
    <mergeCell ref="BB38:BC38"/>
    <mergeCell ref="BF38:BG38"/>
    <mergeCell ref="BL38:BM38"/>
    <mergeCell ref="BQ38:BR38"/>
    <mergeCell ref="CF40:CK41"/>
    <mergeCell ref="CN40:CS41"/>
    <mergeCell ref="CY38:CZ38"/>
    <mergeCell ref="AM43:AP44"/>
    <mergeCell ref="AW43:AZ44"/>
    <mergeCell ref="D43:G44"/>
    <mergeCell ref="H43:H44"/>
    <mergeCell ref="I43:L44"/>
    <mergeCell ref="S43:V44"/>
    <mergeCell ref="W43:W44"/>
    <mergeCell ref="X43:AA44"/>
    <mergeCell ref="AH43:AK44"/>
    <mergeCell ref="AL43:AL44"/>
    <mergeCell ref="B40:G41"/>
    <mergeCell ref="C51:I51"/>
    <mergeCell ref="J51:M51"/>
    <mergeCell ref="CP43:CS44"/>
    <mergeCell ref="CT43:CT44"/>
    <mergeCell ref="CU43:CX44"/>
    <mergeCell ref="DE43:DH44"/>
    <mergeCell ref="B47:N48"/>
    <mergeCell ref="Q47:AC48"/>
    <mergeCell ref="AF47:AR48"/>
    <mergeCell ref="AU47:BG48"/>
    <mergeCell ref="R51:X51"/>
    <mergeCell ref="Y51:AB51"/>
    <mergeCell ref="AG51:AM51"/>
    <mergeCell ref="AN51:AQ51"/>
    <mergeCell ref="AV51:BB51"/>
    <mergeCell ref="BC51:BF51"/>
    <mergeCell ref="BK51:BQ51"/>
    <mergeCell ref="BR51:BU51"/>
    <mergeCell ref="CG51:CJ51"/>
    <mergeCell ref="BJ47:BV48"/>
    <mergeCell ref="BY47:CK48"/>
    <mergeCell ref="CN49:CZ50"/>
    <mergeCell ref="DC49:DO50"/>
    <mergeCell ref="AU49:BG50"/>
    <mergeCell ref="AQ53:AR53"/>
    <mergeCell ref="AW53:AX53"/>
    <mergeCell ref="BB53:BC53"/>
    <mergeCell ref="BF53:BG53"/>
    <mergeCell ref="D53:E53"/>
    <mergeCell ref="I53:J53"/>
    <mergeCell ref="M53:N53"/>
    <mergeCell ref="S53:T53"/>
    <mergeCell ref="X53:Y53"/>
    <mergeCell ref="AB53:AC53"/>
    <mergeCell ref="AH53:AI53"/>
    <mergeCell ref="AM53:AN53"/>
    <mergeCell ref="BB55:BG56"/>
    <mergeCell ref="BJ55:BO56"/>
    <mergeCell ref="BP55:BP56"/>
    <mergeCell ref="BQ55:BV56"/>
    <mergeCell ref="BY55:CD56"/>
    <mergeCell ref="D58:G59"/>
    <mergeCell ref="H58:H59"/>
    <mergeCell ref="I58:L59"/>
    <mergeCell ref="S58:V59"/>
    <mergeCell ref="W58:W59"/>
    <mergeCell ref="B55:G56"/>
    <mergeCell ref="H55:H56"/>
    <mergeCell ref="I55:N56"/>
    <mergeCell ref="Q55:V56"/>
    <mergeCell ref="W55:W56"/>
    <mergeCell ref="X55:AC56"/>
    <mergeCell ref="DE53:DF53"/>
    <mergeCell ref="DG53:DK53"/>
    <mergeCell ref="DN53:DO53"/>
    <mergeCell ref="DD51:DN51"/>
    <mergeCell ref="X58:AA59"/>
    <mergeCell ref="AH58:AK59"/>
    <mergeCell ref="AL58:AL59"/>
    <mergeCell ref="AM58:AP59"/>
    <mergeCell ref="CJ53:CK53"/>
    <mergeCell ref="CP53:CQ53"/>
    <mergeCell ref="CR53:CV53"/>
    <mergeCell ref="BU53:BV53"/>
    <mergeCell ref="CA53:CB53"/>
    <mergeCell ref="CF53:CG53"/>
    <mergeCell ref="AW58:AZ59"/>
    <mergeCell ref="BL53:BM53"/>
    <mergeCell ref="BQ53:BR53"/>
    <mergeCell ref="CE55:CE56"/>
    <mergeCell ref="CF55:CK56"/>
    <mergeCell ref="AF55:AK56"/>
    <mergeCell ref="AL55:AL56"/>
    <mergeCell ref="AM55:AR56"/>
    <mergeCell ref="AU55:AZ56"/>
    <mergeCell ref="BA55:BA56"/>
    <mergeCell ref="DJ42:DO42"/>
    <mergeCell ref="DC42:DH42"/>
    <mergeCell ref="DC55:DH56"/>
    <mergeCell ref="DI55:DI56"/>
    <mergeCell ref="BZ51:CF51"/>
    <mergeCell ref="BA58:BA59"/>
    <mergeCell ref="BB58:BE59"/>
    <mergeCell ref="DI58:DI59"/>
    <mergeCell ref="DJ58:DM59"/>
    <mergeCell ref="BL58:BO59"/>
    <mergeCell ref="BP58:BP59"/>
    <mergeCell ref="BQ58:BT59"/>
    <mergeCell ref="CA58:CD59"/>
    <mergeCell ref="CE58:CE59"/>
    <mergeCell ref="CF58:CI59"/>
    <mergeCell ref="CP58:CS59"/>
    <mergeCell ref="CT58:CT59"/>
    <mergeCell ref="CU58:CX59"/>
    <mergeCell ref="DE58:DH59"/>
    <mergeCell ref="DJ57:DO57"/>
    <mergeCell ref="DC57:DH57"/>
    <mergeCell ref="CU57:CZ57"/>
    <mergeCell ref="CN57:CS57"/>
    <mergeCell ref="DJ55:DO56"/>
    <mergeCell ref="DE38:DF38"/>
    <mergeCell ref="CU40:CZ41"/>
    <mergeCell ref="DC40:DH41"/>
    <mergeCell ref="DJ28:DM29"/>
    <mergeCell ref="DI25:DI26"/>
    <mergeCell ref="DJ25:DO26"/>
    <mergeCell ref="DC25:DH26"/>
    <mergeCell ref="DC32:DO33"/>
    <mergeCell ref="DE28:DH29"/>
    <mergeCell ref="CN34:CZ35"/>
    <mergeCell ref="DI28:DI29"/>
    <mergeCell ref="CU25:CZ26"/>
    <mergeCell ref="CN27:CS27"/>
    <mergeCell ref="CN25:CS26"/>
    <mergeCell ref="CT25:CT26"/>
    <mergeCell ref="DD36:DJ36"/>
    <mergeCell ref="DK36:DN36"/>
    <mergeCell ref="CV36:CY36"/>
    <mergeCell ref="CT28:CT29"/>
    <mergeCell ref="CU28:CX29"/>
    <mergeCell ref="CO36:CU36"/>
    <mergeCell ref="CN55:CS56"/>
    <mergeCell ref="CT55:CT56"/>
    <mergeCell ref="DD21:DJ21"/>
    <mergeCell ref="DK21:DN21"/>
    <mergeCell ref="BZ21:CF21"/>
    <mergeCell ref="CG21:CJ21"/>
    <mergeCell ref="CE13:CE14"/>
    <mergeCell ref="CF13:CI14"/>
    <mergeCell ref="BZ36:CF36"/>
    <mergeCell ref="CG36:CJ36"/>
    <mergeCell ref="DC34:DO35"/>
    <mergeCell ref="DC19:DO20"/>
    <mergeCell ref="CO21:CU21"/>
    <mergeCell ref="CV21:CY21"/>
    <mergeCell ref="CU55:CZ56"/>
    <mergeCell ref="CY53:CZ53"/>
    <mergeCell ref="CN47:CZ48"/>
    <mergeCell ref="DC47:DO48"/>
    <mergeCell ref="DI43:DI44"/>
    <mergeCell ref="DJ43:DM44"/>
    <mergeCell ref="DI40:DI41"/>
    <mergeCell ref="DJ40:DO41"/>
    <mergeCell ref="DG38:DK38"/>
    <mergeCell ref="DN38:DO38"/>
    <mergeCell ref="DJ12:DO12"/>
    <mergeCell ref="DC12:DH12"/>
    <mergeCell ref="CU12:CZ12"/>
    <mergeCell ref="CN12:CS12"/>
    <mergeCell ref="DJ27:DO27"/>
    <mergeCell ref="DC27:DH27"/>
    <mergeCell ref="CU27:CZ27"/>
    <mergeCell ref="DG23:DK23"/>
    <mergeCell ref="DN23:DO23"/>
    <mergeCell ref="CN19:CZ20"/>
    <mergeCell ref="CU13:CX14"/>
    <mergeCell ref="DC17:DO18"/>
    <mergeCell ref="B19:N20"/>
    <mergeCell ref="Q4:AC5"/>
    <mergeCell ref="B34:N35"/>
    <mergeCell ref="B49:N50"/>
    <mergeCell ref="Q49:AC50"/>
    <mergeCell ref="Q34:AC35"/>
    <mergeCell ref="Q19:AC20"/>
    <mergeCell ref="AF4:AR5"/>
    <mergeCell ref="AF19:AR20"/>
    <mergeCell ref="AF34:AR35"/>
    <mergeCell ref="AF49:AR50"/>
    <mergeCell ref="H40:H41"/>
    <mergeCell ref="I40:N41"/>
    <mergeCell ref="Q40:V41"/>
    <mergeCell ref="W40:W41"/>
    <mergeCell ref="X40:AC41"/>
    <mergeCell ref="AF40:AK41"/>
    <mergeCell ref="AL40:AL41"/>
    <mergeCell ref="AM40:AR41"/>
    <mergeCell ref="D23:E23"/>
    <mergeCell ref="I23:J23"/>
    <mergeCell ref="M23:N23"/>
    <mergeCell ref="S23:T23"/>
    <mergeCell ref="X23:Y23"/>
    <mergeCell ref="AU19:BG20"/>
    <mergeCell ref="AU4:BG5"/>
    <mergeCell ref="BJ4:BV5"/>
    <mergeCell ref="BY4:CK5"/>
    <mergeCell ref="BY19:CK20"/>
    <mergeCell ref="BJ19:BV20"/>
    <mergeCell ref="BJ34:BV35"/>
    <mergeCell ref="BY34:CK35"/>
    <mergeCell ref="BY49:CK50"/>
    <mergeCell ref="BJ49:BV50"/>
    <mergeCell ref="BL43:BO44"/>
    <mergeCell ref="BP43:BP44"/>
    <mergeCell ref="BQ43:BT44"/>
    <mergeCell ref="CA43:CD44"/>
    <mergeCell ref="CE43:CE44"/>
    <mergeCell ref="CF43:CI44"/>
    <mergeCell ref="BA43:BA44"/>
    <mergeCell ref="BB43:BE44"/>
    <mergeCell ref="AU40:AZ41"/>
    <mergeCell ref="BJ40:BO41"/>
    <mergeCell ref="BP40:BP41"/>
    <mergeCell ref="BQ40:BV41"/>
    <mergeCell ref="BY40:CD41"/>
    <mergeCell ref="CE40:CE41"/>
  </mergeCells>
  <phoneticPr fontId="24" type="noConversion"/>
  <pageMargins left="0.39370078740157483" right="0.19685039370078741" top="0.39370078740157483" bottom="0.39370078740157483" header="0.51181102362204722" footer="0.5118110236220472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3.TaurusSports_Cup_2018</vt:lpstr>
      <vt:lpstr>Schiri-Zettel</vt:lpstr>
      <vt:lpstr>'3.TaurusSports_Cup_2018'!Druckbereich</vt:lpstr>
      <vt:lpstr>'Schiri-Zettel'!Druckbereich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Volker Sommer</dc:creator>
  <cp:lastModifiedBy>FC Kloten</cp:lastModifiedBy>
  <cp:lastPrinted>2015-11-12T08:49:17Z</cp:lastPrinted>
  <dcterms:created xsi:type="dcterms:W3CDTF">2002-02-21T07:48:38Z</dcterms:created>
  <dcterms:modified xsi:type="dcterms:W3CDTF">2018-08-05T15:03:05Z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